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hvene\Disk Google\HydroVolt Energy\VO - komplet HVE\01. MV SR\Cesty\Kurov\Kurov Stavba\Kurov Výkaz výmer\"/>
    </mc:Choice>
  </mc:AlternateContent>
  <xr:revisionPtr revIDLastSave="0" documentId="13_ncr:1_{F0ACB83A-6E45-4C62-B38F-46CDF0A34A3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SO 01 - SO 01 Verejné osv..." sheetId="2" r:id="rId2"/>
    <sheet name="SO 03-1 - SO 03-1 Výstavb..." sheetId="4" r:id="rId3"/>
    <sheet name="SO 03-2 - SO 03-2 ODSTAVN..." sheetId="5" r:id="rId4"/>
    <sheet name="SO 04 - SO 04 Spevnená pl..." sheetId="6" r:id="rId5"/>
    <sheet name="SO 05 - SO 05 Výstavba ch..." sheetId="7" r:id="rId6"/>
  </sheets>
  <definedNames>
    <definedName name="_xlnm._FilterDatabase" localSheetId="1" hidden="1">'SO 01 - SO 01 Verejné osv...'!$C$123:$K$172</definedName>
    <definedName name="_xlnm._FilterDatabase" localSheetId="2" hidden="1">'SO 03-1 - SO 03-1 Výstavb...'!$C$122:$K$159</definedName>
    <definedName name="_xlnm._FilterDatabase" localSheetId="3" hidden="1">'SO 03-2 - SO 03-2 ODSTAVN...'!$C$122:$K$157</definedName>
    <definedName name="_xlnm._FilterDatabase" localSheetId="4" hidden="1">'SO 04 - SO 04 Spevnená pl...'!$C$120:$K$143</definedName>
    <definedName name="_xlnm._FilterDatabase" localSheetId="5" hidden="1">'SO 05 - SO 05 Výstavba ch...'!$C$124:$K$179</definedName>
    <definedName name="_xlnm.Print_Titles" localSheetId="0">'Rekapitulácia stavby'!$92:$92</definedName>
    <definedName name="_xlnm.Print_Titles" localSheetId="1">'SO 01 - SO 01 Verejné osv...'!$123:$123</definedName>
    <definedName name="_xlnm.Print_Titles" localSheetId="2">'SO 03-1 - SO 03-1 Výstavb...'!$122:$122</definedName>
    <definedName name="_xlnm.Print_Titles" localSheetId="3">'SO 03-2 - SO 03-2 ODSTAVN...'!$122:$122</definedName>
    <definedName name="_xlnm.Print_Titles" localSheetId="4">'SO 04 - SO 04 Spevnená pl...'!$120:$120</definedName>
    <definedName name="_xlnm.Print_Titles" localSheetId="5">'SO 05 - SO 05 Výstavba ch...'!$124:$124</definedName>
    <definedName name="_xlnm.Print_Area" localSheetId="0">'Rekapitulácia stavby'!$D$4:$AO$76,'Rekapitulácia stavby'!$C$82:$AQ$100</definedName>
    <definedName name="_xlnm.Print_Area" localSheetId="1">'SO 01 - SO 01 Verejné osv...'!$C$4:$J$76,'SO 01 - SO 01 Verejné osv...'!$C$111:$K$172</definedName>
    <definedName name="_xlnm.Print_Area" localSheetId="2">'SO 03-1 - SO 03-1 Výstavb...'!$C$4:$J$76,'SO 03-1 - SO 03-1 Výstavb...'!$C$110:$K$159</definedName>
    <definedName name="_xlnm.Print_Area" localSheetId="3">'SO 03-2 - SO 03-2 ODSTAVN...'!$C$4:$J$76,'SO 03-2 - SO 03-2 ODSTAVN...'!$C$110:$K$157</definedName>
    <definedName name="_xlnm.Print_Area" localSheetId="4">'SO 04 - SO 04 Spevnená pl...'!$C$4:$J$76,'SO 04 - SO 04 Spevnená pl...'!$C$108:$K$143</definedName>
    <definedName name="_xlnm.Print_Area" localSheetId="5">'SO 05 - SO 05 Výstavba ch...'!$C$4:$J$76,'SO 05 - SO 05 Výstavba ch...'!$C$112:$K$179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99" i="1"/>
  <c r="J35" i="7"/>
  <c r="AX99" i="1" s="1"/>
  <c r="BI179" i="7"/>
  <c r="BH179" i="7"/>
  <c r="BG179" i="7"/>
  <c r="BE179" i="7"/>
  <c r="T179" i="7"/>
  <c r="T178" i="7" s="1"/>
  <c r="R179" i="7"/>
  <c r="R178" i="7"/>
  <c r="P179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3" i="7"/>
  <c r="BH143" i="7"/>
  <c r="BG143" i="7"/>
  <c r="BE143" i="7"/>
  <c r="T143" i="7"/>
  <c r="T142" i="7"/>
  <c r="R143" i="7"/>
  <c r="R142" i="7" s="1"/>
  <c r="P143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F119" i="7"/>
  <c r="E117" i="7"/>
  <c r="F89" i="7"/>
  <c r="E87" i="7"/>
  <c r="J24" i="7"/>
  <c r="E24" i="7"/>
  <c r="J122" i="7" s="1"/>
  <c r="J23" i="7"/>
  <c r="J21" i="7"/>
  <c r="E21" i="7"/>
  <c r="J121" i="7" s="1"/>
  <c r="J20" i="7"/>
  <c r="J18" i="7"/>
  <c r="E18" i="7"/>
  <c r="F92" i="7" s="1"/>
  <c r="J17" i="7"/>
  <c r="J15" i="7"/>
  <c r="E15" i="7"/>
  <c r="F121" i="7" s="1"/>
  <c r="J14" i="7"/>
  <c r="J12" i="7"/>
  <c r="J119" i="7" s="1"/>
  <c r="E7" i="7"/>
  <c r="E85" i="7" s="1"/>
  <c r="J37" i="6"/>
  <c r="J36" i="6"/>
  <c r="AY98" i="1" s="1"/>
  <c r="J35" i="6"/>
  <c r="AX98" i="1"/>
  <c r="BI143" i="6"/>
  <c r="BH143" i="6"/>
  <c r="BG143" i="6"/>
  <c r="BE143" i="6"/>
  <c r="T143" i="6"/>
  <c r="T142" i="6"/>
  <c r="R143" i="6"/>
  <c r="R142" i="6"/>
  <c r="P143" i="6"/>
  <c r="P142" i="6" s="1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F115" i="6"/>
  <c r="E113" i="6"/>
  <c r="F89" i="6"/>
  <c r="E87" i="6"/>
  <c r="J24" i="6"/>
  <c r="E24" i="6"/>
  <c r="J92" i="6"/>
  <c r="J23" i="6"/>
  <c r="J21" i="6"/>
  <c r="E21" i="6"/>
  <c r="J117" i="6" s="1"/>
  <c r="J20" i="6"/>
  <c r="J18" i="6"/>
  <c r="E18" i="6"/>
  <c r="F92" i="6" s="1"/>
  <c r="J17" i="6"/>
  <c r="J15" i="6"/>
  <c r="E15" i="6"/>
  <c r="F117" i="6" s="1"/>
  <c r="J14" i="6"/>
  <c r="J12" i="6"/>
  <c r="J115" i="6" s="1"/>
  <c r="E7" i="6"/>
  <c r="E111" i="6" s="1"/>
  <c r="J37" i="5"/>
  <c r="J36" i="5"/>
  <c r="AY97" i="1" s="1"/>
  <c r="J35" i="5"/>
  <c r="AX97" i="1" s="1"/>
  <c r="BI157" i="5"/>
  <c r="BH157" i="5"/>
  <c r="BG157" i="5"/>
  <c r="BE157" i="5"/>
  <c r="T157" i="5"/>
  <c r="T156" i="5" s="1"/>
  <c r="R157" i="5"/>
  <c r="R156" i="5"/>
  <c r="P157" i="5"/>
  <c r="P156" i="5" s="1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T136" i="5"/>
  <c r="R137" i="5"/>
  <c r="R136" i="5" s="1"/>
  <c r="P137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F117" i="5"/>
  <c r="E115" i="5"/>
  <c r="F89" i="5"/>
  <c r="E87" i="5"/>
  <c r="J24" i="5"/>
  <c r="E24" i="5"/>
  <c r="J92" i="5" s="1"/>
  <c r="J23" i="5"/>
  <c r="J21" i="5"/>
  <c r="E21" i="5"/>
  <c r="J91" i="5" s="1"/>
  <c r="J20" i="5"/>
  <c r="J18" i="5"/>
  <c r="E18" i="5"/>
  <c r="F120" i="5" s="1"/>
  <c r="J17" i="5"/>
  <c r="J15" i="5"/>
  <c r="E15" i="5"/>
  <c r="F119" i="5" s="1"/>
  <c r="J14" i="5"/>
  <c r="J12" i="5"/>
  <c r="J89" i="5" s="1"/>
  <c r="E7" i="5"/>
  <c r="E113" i="5" s="1"/>
  <c r="J37" i="4"/>
  <c r="J36" i="4"/>
  <c r="AY96" i="1" s="1"/>
  <c r="J35" i="4"/>
  <c r="AX96" i="1"/>
  <c r="BI159" i="4"/>
  <c r="BH159" i="4"/>
  <c r="BG159" i="4"/>
  <c r="BE159" i="4"/>
  <c r="T159" i="4"/>
  <c r="T158" i="4"/>
  <c r="R159" i="4"/>
  <c r="R158" i="4" s="1"/>
  <c r="P159" i="4"/>
  <c r="P158" i="4" s="1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T136" i="4"/>
  <c r="R137" i="4"/>
  <c r="R136" i="4"/>
  <c r="P137" i="4"/>
  <c r="P136" i="4" s="1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F117" i="4"/>
  <c r="E115" i="4"/>
  <c r="F89" i="4"/>
  <c r="E87" i="4"/>
  <c r="J24" i="4"/>
  <c r="E24" i="4"/>
  <c r="J92" i="4" s="1"/>
  <c r="J23" i="4"/>
  <c r="J21" i="4"/>
  <c r="E21" i="4"/>
  <c r="J119" i="4" s="1"/>
  <c r="J20" i="4"/>
  <c r="J18" i="4"/>
  <c r="E18" i="4"/>
  <c r="F120" i="4" s="1"/>
  <c r="J17" i="4"/>
  <c r="J15" i="4"/>
  <c r="E15" i="4"/>
  <c r="F91" i="4" s="1"/>
  <c r="J14" i="4"/>
  <c r="J12" i="4"/>
  <c r="J117" i="4" s="1"/>
  <c r="E7" i="4"/>
  <c r="E85" i="4" s="1"/>
  <c r="J37" i="2"/>
  <c r="J36" i="2"/>
  <c r="AY95" i="1" s="1"/>
  <c r="J35" i="2"/>
  <c r="AX95" i="1" s="1"/>
  <c r="BI172" i="2"/>
  <c r="BH172" i="2"/>
  <c r="BG172" i="2"/>
  <c r="BE172" i="2"/>
  <c r="T172" i="2"/>
  <c r="T171" i="2" s="1"/>
  <c r="R172" i="2"/>
  <c r="R171" i="2"/>
  <c r="P172" i="2"/>
  <c r="P171" i="2" s="1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2" i="2"/>
  <c r="BH132" i="2"/>
  <c r="BG132" i="2"/>
  <c r="BE132" i="2"/>
  <c r="T132" i="2"/>
  <c r="T131" i="2" s="1"/>
  <c r="R132" i="2"/>
  <c r="R131" i="2"/>
  <c r="P132" i="2"/>
  <c r="P131" i="2"/>
  <c r="BI130" i="2"/>
  <c r="BH130" i="2"/>
  <c r="BG130" i="2"/>
  <c r="BE130" i="2"/>
  <c r="T130" i="2"/>
  <c r="T129" i="2"/>
  <c r="R130" i="2"/>
  <c r="R129" i="2" s="1"/>
  <c r="P130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121" i="2" s="1"/>
  <c r="J17" i="2"/>
  <c r="J15" i="2"/>
  <c r="E15" i="2"/>
  <c r="F91" i="2" s="1"/>
  <c r="J14" i="2"/>
  <c r="J12" i="2"/>
  <c r="J118" i="2" s="1"/>
  <c r="E7" i="2"/>
  <c r="E85" i="2" s="1"/>
  <c r="L90" i="1"/>
  <c r="AM90" i="1"/>
  <c r="AM89" i="1"/>
  <c r="L89" i="1"/>
  <c r="AM87" i="1"/>
  <c r="L87" i="1"/>
  <c r="L85" i="1"/>
  <c r="L84" i="1"/>
  <c r="J179" i="7"/>
  <c r="BK177" i="7"/>
  <c r="J172" i="7"/>
  <c r="J169" i="7"/>
  <c r="BK168" i="7"/>
  <c r="J164" i="7"/>
  <c r="J161" i="7"/>
  <c r="J157" i="7"/>
  <c r="J143" i="7"/>
  <c r="J140" i="7"/>
  <c r="J135" i="7"/>
  <c r="BK134" i="7"/>
  <c r="J129" i="7"/>
  <c r="J141" i="6"/>
  <c r="J140" i="6"/>
  <c r="BK133" i="6"/>
  <c r="J132" i="6"/>
  <c r="BK125" i="6"/>
  <c r="BK153" i="5"/>
  <c r="J151" i="5"/>
  <c r="BK144" i="5"/>
  <c r="J137" i="5"/>
  <c r="BK132" i="5"/>
  <c r="J130" i="5"/>
  <c r="J159" i="4"/>
  <c r="J157" i="4"/>
  <c r="J151" i="4"/>
  <c r="J149" i="4"/>
  <c r="BK145" i="4"/>
  <c r="BK137" i="4"/>
  <c r="J135" i="4"/>
  <c r="BK134" i="4"/>
  <c r="J172" i="2"/>
  <c r="BK170" i="2"/>
  <c r="BK164" i="2"/>
  <c r="BK160" i="2"/>
  <c r="BK153" i="2"/>
  <c r="BK149" i="2"/>
  <c r="J143" i="2"/>
  <c r="J141" i="2"/>
  <c r="BK135" i="2"/>
  <c r="J132" i="2"/>
  <c r="J149" i="7"/>
  <c r="J147" i="7"/>
  <c r="BK140" i="7"/>
  <c r="J137" i="7"/>
  <c r="J130" i="7"/>
  <c r="J143" i="6"/>
  <c r="BK140" i="6"/>
  <c r="BK137" i="6"/>
  <c r="BK136" i="6"/>
  <c r="J130" i="6"/>
  <c r="BK129" i="6"/>
  <c r="BK154" i="5"/>
  <c r="J153" i="5"/>
  <c r="J145" i="5"/>
  <c r="J133" i="5"/>
  <c r="BK127" i="5"/>
  <c r="J153" i="4"/>
  <c r="J144" i="4"/>
  <c r="BK143" i="4"/>
  <c r="J141" i="4"/>
  <c r="BK140" i="4"/>
  <c r="J133" i="4"/>
  <c r="J132" i="4"/>
  <c r="J130" i="4"/>
  <c r="BK126" i="4"/>
  <c r="J162" i="2"/>
  <c r="BK161" i="2"/>
  <c r="J159" i="2"/>
  <c r="J157" i="2"/>
  <c r="BK176" i="7"/>
  <c r="J175" i="7"/>
  <c r="BK174" i="7"/>
  <c r="BK169" i="7"/>
  <c r="J163" i="7"/>
  <c r="BK162" i="7"/>
  <c r="BK160" i="7"/>
  <c r="J150" i="7"/>
  <c r="BK146" i="7"/>
  <c r="J145" i="7"/>
  <c r="BK143" i="7"/>
  <c r="BK137" i="7"/>
  <c r="BK132" i="7"/>
  <c r="J131" i="7"/>
  <c r="BK130" i="7"/>
  <c r="BK128" i="7"/>
  <c r="BK143" i="6"/>
  <c r="BK141" i="6"/>
  <c r="J131" i="6"/>
  <c r="J129" i="6"/>
  <c r="J127" i="6"/>
  <c r="J125" i="6"/>
  <c r="J124" i="6"/>
  <c r="J155" i="5"/>
  <c r="BK152" i="5"/>
  <c r="BK146" i="5"/>
  <c r="J135" i="5"/>
  <c r="J129" i="5"/>
  <c r="J127" i="5"/>
  <c r="BK126" i="5"/>
  <c r="BK155" i="4"/>
  <c r="J148" i="4"/>
  <c r="BK146" i="4"/>
  <c r="BK142" i="4"/>
  <c r="BK131" i="4"/>
  <c r="J129" i="4"/>
  <c r="BK127" i="4"/>
  <c r="J169" i="2"/>
  <c r="J168" i="2"/>
  <c r="J166" i="2"/>
  <c r="J161" i="2"/>
  <c r="J151" i="2"/>
  <c r="J147" i="2"/>
  <c r="BK144" i="2"/>
  <c r="J142" i="2"/>
  <c r="J139" i="2"/>
  <c r="BK128" i="2"/>
  <c r="J127" i="2"/>
  <c r="J157" i="5"/>
  <c r="J154" i="5"/>
  <c r="J152" i="5"/>
  <c r="BK151" i="5"/>
  <c r="J149" i="5"/>
  <c r="J142" i="5"/>
  <c r="J140" i="5"/>
  <c r="J134" i="5"/>
  <c r="BK133" i="5"/>
  <c r="J131" i="5"/>
  <c r="BK128" i="5"/>
  <c r="BK157" i="4"/>
  <c r="J155" i="4"/>
  <c r="J152" i="4"/>
  <c r="BK144" i="4"/>
  <c r="J142" i="4"/>
  <c r="BK141" i="4"/>
  <c r="J139" i="4"/>
  <c r="BK129" i="4"/>
  <c r="BK128" i="4"/>
  <c r="BK167" i="2"/>
  <c r="BK157" i="2"/>
  <c r="BK155" i="2"/>
  <c r="J152" i="2"/>
  <c r="J150" i="2"/>
  <c r="J149" i="2"/>
  <c r="BK148" i="2"/>
  <c r="BK146" i="2"/>
  <c r="J145" i="2"/>
  <c r="BK143" i="2"/>
  <c r="J135" i="2"/>
  <c r="BK132" i="2"/>
  <c r="BK127" i="2"/>
  <c r="J176" i="7"/>
  <c r="J173" i="7"/>
  <c r="J171" i="7"/>
  <c r="J170" i="7"/>
  <c r="BK167" i="7"/>
  <c r="J165" i="7"/>
  <c r="BK164" i="7"/>
  <c r="J162" i="7"/>
  <c r="BK159" i="7"/>
  <c r="BK157" i="7"/>
  <c r="J155" i="7"/>
  <c r="J154" i="7"/>
  <c r="J153" i="7"/>
  <c r="J152" i="7"/>
  <c r="BK149" i="7"/>
  <c r="BK147" i="7"/>
  <c r="J146" i="7"/>
  <c r="J136" i="7"/>
  <c r="BK133" i="7"/>
  <c r="BK131" i="7"/>
  <c r="J136" i="6"/>
  <c r="BK124" i="6"/>
  <c r="J148" i="5"/>
  <c r="J144" i="5"/>
  <c r="J143" i="5"/>
  <c r="J141" i="5"/>
  <c r="BK131" i="5"/>
  <c r="BK130" i="5"/>
  <c r="J126" i="5"/>
  <c r="BK159" i="4"/>
  <c r="J143" i="4"/>
  <c r="J134" i="4"/>
  <c r="BK133" i="4"/>
  <c r="J131" i="4"/>
  <c r="J128" i="4"/>
  <c r="J126" i="4"/>
  <c r="J170" i="2"/>
  <c r="BK151" i="2"/>
  <c r="J146" i="2"/>
  <c r="BK139" i="2"/>
  <c r="BK137" i="2"/>
  <c r="J128" i="2"/>
  <c r="BK149" i="5"/>
  <c r="BK145" i="5"/>
  <c r="BK140" i="5"/>
  <c r="BK134" i="5"/>
  <c r="BK129" i="5"/>
  <c r="J128" i="5"/>
  <c r="J156" i="4"/>
  <c r="J154" i="4"/>
  <c r="BK152" i="4"/>
  <c r="BK148" i="4"/>
  <c r="J146" i="4"/>
  <c r="J137" i="4"/>
  <c r="BK168" i="2"/>
  <c r="J167" i="2"/>
  <c r="BK166" i="2"/>
  <c r="BK165" i="2"/>
  <c r="J164" i="2"/>
  <c r="BK162" i="2"/>
  <c r="BK158" i="2"/>
  <c r="J156" i="2"/>
  <c r="J155" i="2"/>
  <c r="BK152" i="2"/>
  <c r="BK145" i="2"/>
  <c r="BK141" i="2"/>
  <c r="BK140" i="2"/>
  <c r="J137" i="2"/>
  <c r="J136" i="2"/>
  <c r="BK179" i="7"/>
  <c r="BK172" i="7"/>
  <c r="BK170" i="7"/>
  <c r="BK163" i="7"/>
  <c r="BK158" i="7"/>
  <c r="J156" i="7"/>
  <c r="BK154" i="7"/>
  <c r="BK141" i="7"/>
  <c r="BK138" i="7"/>
  <c r="BK136" i="7"/>
  <c r="BK135" i="7"/>
  <c r="J132" i="7"/>
  <c r="BK129" i="7"/>
  <c r="BK139" i="6"/>
  <c r="BK138" i="6"/>
  <c r="J137" i="6"/>
  <c r="BK134" i="6"/>
  <c r="J133" i="6"/>
  <c r="BK131" i="6"/>
  <c r="J126" i="6"/>
  <c r="J146" i="5"/>
  <c r="BK143" i="5"/>
  <c r="BK142" i="5"/>
  <c r="BK139" i="5"/>
  <c r="BK135" i="5"/>
  <c r="BK156" i="4"/>
  <c r="BK154" i="4"/>
  <c r="BK153" i="4"/>
  <c r="BK149" i="4"/>
  <c r="J140" i="4"/>
  <c r="BK139" i="4"/>
  <c r="BK135" i="4"/>
  <c r="BK132" i="4"/>
  <c r="BK130" i="4"/>
  <c r="J127" i="4"/>
  <c r="BK172" i="2"/>
  <c r="J165" i="2"/>
  <c r="J158" i="2"/>
  <c r="BK156" i="2"/>
  <c r="J154" i="2"/>
  <c r="J153" i="2"/>
  <c r="J148" i="2"/>
  <c r="J144" i="2"/>
  <c r="BK142" i="2"/>
  <c r="J140" i="2"/>
  <c r="J138" i="2"/>
  <c r="BK136" i="2"/>
  <c r="J130" i="2"/>
  <c r="AS94" i="1"/>
  <c r="J177" i="7"/>
  <c r="BK175" i="7"/>
  <c r="J174" i="7"/>
  <c r="BK173" i="7"/>
  <c r="BK171" i="7"/>
  <c r="J168" i="7"/>
  <c r="J167" i="7"/>
  <c r="BK165" i="7"/>
  <c r="BK161" i="7"/>
  <c r="J160" i="7"/>
  <c r="J159" i="7"/>
  <c r="J158" i="7"/>
  <c r="BK156" i="7"/>
  <c r="BK155" i="7"/>
  <c r="BK153" i="7"/>
  <c r="BK152" i="7"/>
  <c r="BK150" i="7"/>
  <c r="BK145" i="7"/>
  <c r="J141" i="7"/>
  <c r="J138" i="7"/>
  <c r="J134" i="7"/>
  <c r="J133" i="7"/>
  <c r="J128" i="7"/>
  <c r="J139" i="6"/>
  <c r="J138" i="6"/>
  <c r="J134" i="6"/>
  <c r="BK132" i="6"/>
  <c r="BK130" i="6"/>
  <c r="BK127" i="6"/>
  <c r="BK126" i="6"/>
  <c r="BK157" i="5"/>
  <c r="BK155" i="5"/>
  <c r="BK148" i="5"/>
  <c r="BK141" i="5"/>
  <c r="J139" i="5"/>
  <c r="BK137" i="5"/>
  <c r="J132" i="5"/>
  <c r="BK151" i="4"/>
  <c r="J145" i="4"/>
  <c r="BK169" i="2"/>
  <c r="J160" i="2"/>
  <c r="BK159" i="2"/>
  <c r="BK154" i="2"/>
  <c r="BK150" i="2"/>
  <c r="BK147" i="2"/>
  <c r="BK138" i="2"/>
  <c r="BK130" i="2"/>
  <c r="R126" i="2" l="1"/>
  <c r="R125" i="2"/>
  <c r="R163" i="2"/>
  <c r="T125" i="4"/>
  <c r="P150" i="4"/>
  <c r="P125" i="5"/>
  <c r="R147" i="5"/>
  <c r="R123" i="6"/>
  <c r="R128" i="6"/>
  <c r="BK127" i="7"/>
  <c r="J127" i="7"/>
  <c r="J98" i="7" s="1"/>
  <c r="R127" i="7"/>
  <c r="P139" i="7"/>
  <c r="P144" i="7"/>
  <c r="BK148" i="7"/>
  <c r="J148" i="7"/>
  <c r="J102" i="7" s="1"/>
  <c r="BK151" i="7"/>
  <c r="J151" i="7" s="1"/>
  <c r="J103" i="7" s="1"/>
  <c r="T151" i="7"/>
  <c r="P166" i="7"/>
  <c r="T134" i="2"/>
  <c r="P125" i="4"/>
  <c r="R150" i="4"/>
  <c r="T125" i="5"/>
  <c r="P138" i="5"/>
  <c r="T147" i="5"/>
  <c r="P123" i="6"/>
  <c r="T128" i="6"/>
  <c r="BK126" i="2"/>
  <c r="P163" i="2"/>
  <c r="R125" i="4"/>
  <c r="T138" i="4"/>
  <c r="R147" i="4"/>
  <c r="P126" i="2"/>
  <c r="P125" i="2"/>
  <c r="BK163" i="2"/>
  <c r="J163" i="2"/>
  <c r="J103" i="2" s="1"/>
  <c r="P138" i="4"/>
  <c r="T150" i="4"/>
  <c r="T138" i="5"/>
  <c r="T150" i="5"/>
  <c r="P128" i="6"/>
  <c r="T135" i="6"/>
  <c r="T127" i="7"/>
  <c r="T139" i="7"/>
  <c r="T144" i="7"/>
  <c r="P148" i="7"/>
  <c r="P151" i="7"/>
  <c r="BK166" i="7"/>
  <c r="J166" i="7"/>
  <c r="J104" i="7" s="1"/>
  <c r="T166" i="7"/>
  <c r="R134" i="2"/>
  <c r="R133" i="2"/>
  <c r="BK147" i="4"/>
  <c r="J147" i="4" s="1"/>
  <c r="J101" i="4" s="1"/>
  <c r="BK125" i="5"/>
  <c r="P147" i="5"/>
  <c r="T126" i="2"/>
  <c r="T125" i="2"/>
  <c r="T163" i="2"/>
  <c r="BK125" i="4"/>
  <c r="BK150" i="4"/>
  <c r="J150" i="4" s="1"/>
  <c r="J102" i="4" s="1"/>
  <c r="BK147" i="5"/>
  <c r="J147" i="5"/>
  <c r="J101" i="5" s="1"/>
  <c r="BK150" i="5"/>
  <c r="J150" i="5" s="1"/>
  <c r="J102" i="5" s="1"/>
  <c r="BK128" i="6"/>
  <c r="J128" i="6"/>
  <c r="J99" i="6" s="1"/>
  <c r="R135" i="6"/>
  <c r="P127" i="7"/>
  <c r="BK139" i="7"/>
  <c r="J139" i="7"/>
  <c r="J99" i="7"/>
  <c r="R139" i="7"/>
  <c r="BK144" i="7"/>
  <c r="J144" i="7" s="1"/>
  <c r="J101" i="7" s="1"/>
  <c r="R144" i="7"/>
  <c r="R148" i="7"/>
  <c r="T148" i="7"/>
  <c r="R151" i="7"/>
  <c r="R166" i="7"/>
  <c r="P134" i="2"/>
  <c r="P133" i="2"/>
  <c r="BK138" i="4"/>
  <c r="J138" i="4" s="1"/>
  <c r="J100" i="4" s="1"/>
  <c r="P147" i="4"/>
  <c r="BK138" i="5"/>
  <c r="J138" i="5" s="1"/>
  <c r="J100" i="5" s="1"/>
  <c r="R138" i="5"/>
  <c r="P150" i="5"/>
  <c r="T123" i="6"/>
  <c r="T122" i="6"/>
  <c r="T121" i="6" s="1"/>
  <c r="BK135" i="6"/>
  <c r="J135" i="6" s="1"/>
  <c r="J100" i="6" s="1"/>
  <c r="BK134" i="2"/>
  <c r="J134" i="2" s="1"/>
  <c r="J102" i="2" s="1"/>
  <c r="R138" i="4"/>
  <c r="T147" i="4"/>
  <c r="R125" i="5"/>
  <c r="R124" i="5"/>
  <c r="R123" i="5" s="1"/>
  <c r="R150" i="5"/>
  <c r="BK123" i="6"/>
  <c r="J123" i="6"/>
  <c r="J98" i="6" s="1"/>
  <c r="P135" i="6"/>
  <c r="E114" i="2"/>
  <c r="BF127" i="2"/>
  <c r="BF140" i="2"/>
  <c r="BF141" i="2"/>
  <c r="BF143" i="2"/>
  <c r="BF151" i="2"/>
  <c r="BF152" i="2"/>
  <c r="BF166" i="2"/>
  <c r="BK131" i="2"/>
  <c r="J131" i="2" s="1"/>
  <c r="J100" i="2" s="1"/>
  <c r="J91" i="4"/>
  <c r="BF135" i="4"/>
  <c r="BF143" i="4"/>
  <c r="BF148" i="4"/>
  <c r="BF153" i="4"/>
  <c r="BF154" i="4"/>
  <c r="BF156" i="4"/>
  <c r="BF159" i="4"/>
  <c r="E85" i="5"/>
  <c r="J117" i="5"/>
  <c r="J120" i="5"/>
  <c r="BF127" i="5"/>
  <c r="BF130" i="5"/>
  <c r="BF135" i="5"/>
  <c r="BF145" i="5"/>
  <c r="E85" i="6"/>
  <c r="F91" i="6"/>
  <c r="F118" i="6"/>
  <c r="BF125" i="6"/>
  <c r="BF129" i="6"/>
  <c r="BF136" i="6"/>
  <c r="J92" i="7"/>
  <c r="F122" i="7"/>
  <c r="BF129" i="7"/>
  <c r="BF135" i="7"/>
  <c r="BF154" i="7"/>
  <c r="BF160" i="7"/>
  <c r="BF164" i="7"/>
  <c r="BF167" i="7"/>
  <c r="BF170" i="7"/>
  <c r="BF172" i="7"/>
  <c r="BF179" i="7"/>
  <c r="BK142" i="7"/>
  <c r="J142" i="7" s="1"/>
  <c r="J100" i="7" s="1"/>
  <c r="F92" i="2"/>
  <c r="BF132" i="2"/>
  <c r="BF146" i="2"/>
  <c r="BF159" i="2"/>
  <c r="BF172" i="2"/>
  <c r="J120" i="4"/>
  <c r="BF133" i="4"/>
  <c r="BF144" i="4"/>
  <c r="F91" i="5"/>
  <c r="J119" i="5"/>
  <c r="BF126" i="5"/>
  <c r="BF129" i="5"/>
  <c r="BF131" i="5"/>
  <c r="BF132" i="5"/>
  <c r="BF144" i="5"/>
  <c r="BF151" i="5"/>
  <c r="BF152" i="5"/>
  <c r="BF153" i="5"/>
  <c r="BF155" i="5"/>
  <c r="BK156" i="5"/>
  <c r="J156" i="5"/>
  <c r="J103" i="5"/>
  <c r="J89" i="6"/>
  <c r="BK142" i="6"/>
  <c r="J142" i="6"/>
  <c r="J101" i="6" s="1"/>
  <c r="E115" i="7"/>
  <c r="BF137" i="7"/>
  <c r="BF140" i="7"/>
  <c r="BF150" i="7"/>
  <c r="BF152" i="7"/>
  <c r="BF157" i="7"/>
  <c r="BF165" i="7"/>
  <c r="BF169" i="7"/>
  <c r="BF171" i="7"/>
  <c r="BF177" i="7"/>
  <c r="J89" i="2"/>
  <c r="BF147" i="2"/>
  <c r="BF148" i="2"/>
  <c r="BF150" i="2"/>
  <c r="J89" i="4"/>
  <c r="E113" i="4"/>
  <c r="BF127" i="4"/>
  <c r="BF129" i="4"/>
  <c r="BF131" i="4"/>
  <c r="BF140" i="4"/>
  <c r="BF141" i="4"/>
  <c r="BF157" i="4"/>
  <c r="BK158" i="4"/>
  <c r="J158" i="4"/>
  <c r="J103" i="4" s="1"/>
  <c r="F120" i="2"/>
  <c r="BF130" i="2"/>
  <c r="BF142" i="2"/>
  <c r="BF155" i="2"/>
  <c r="BF162" i="2"/>
  <c r="BF167" i="2"/>
  <c r="BK129" i="2"/>
  <c r="J129" i="2"/>
  <c r="J99" i="2" s="1"/>
  <c r="BF137" i="4"/>
  <c r="BF139" i="4"/>
  <c r="BF146" i="4"/>
  <c r="BF128" i="5"/>
  <c r="BF133" i="5"/>
  <c r="BF137" i="5"/>
  <c r="BF139" i="5"/>
  <c r="BF126" i="6"/>
  <c r="BF130" i="6"/>
  <c r="BF131" i="6"/>
  <c r="BF132" i="6"/>
  <c r="BF133" i="6"/>
  <c r="BF138" i="6"/>
  <c r="BF140" i="6"/>
  <c r="BF141" i="6"/>
  <c r="J91" i="7"/>
  <c r="BF128" i="7"/>
  <c r="BF143" i="7"/>
  <c r="BF149" i="7"/>
  <c r="BF156" i="7"/>
  <c r="BF158" i="7"/>
  <c r="BF163" i="7"/>
  <c r="BK178" i="7"/>
  <c r="J178" i="7" s="1"/>
  <c r="J105" i="7" s="1"/>
  <c r="J91" i="2"/>
  <c r="BF137" i="2"/>
  <c r="BF138" i="2"/>
  <c r="BF139" i="2"/>
  <c r="BF158" i="2"/>
  <c r="BF160" i="2"/>
  <c r="BK171" i="2"/>
  <c r="J171" i="2" s="1"/>
  <c r="J104" i="2" s="1"/>
  <c r="F119" i="4"/>
  <c r="BF130" i="4"/>
  <c r="BF145" i="4"/>
  <c r="BF149" i="4"/>
  <c r="BK136" i="4"/>
  <c r="J136" i="4" s="1"/>
  <c r="J99" i="4" s="1"/>
  <c r="BK136" i="5"/>
  <c r="J136" i="5"/>
  <c r="J99" i="5"/>
  <c r="J92" i="2"/>
  <c r="BF135" i="2"/>
  <c r="BF149" i="2"/>
  <c r="BF153" i="2"/>
  <c r="BF170" i="2"/>
  <c r="BF134" i="4"/>
  <c r="BF152" i="4"/>
  <c r="F92" i="5"/>
  <c r="BF141" i="5"/>
  <c r="BF143" i="5"/>
  <c r="J91" i="6"/>
  <c r="BF134" i="6"/>
  <c r="BF139" i="6"/>
  <c r="F91" i="7"/>
  <c r="BF131" i="7"/>
  <c r="BF132" i="7"/>
  <c r="BF134" i="7"/>
  <c r="BF141" i="7"/>
  <c r="BF145" i="7"/>
  <c r="BF161" i="7"/>
  <c r="BF162" i="7"/>
  <c r="BF168" i="7"/>
  <c r="BF173" i="7"/>
  <c r="BF175" i="7"/>
  <c r="BF154" i="2"/>
  <c r="BF164" i="2"/>
  <c r="BF169" i="2"/>
  <c r="F92" i="4"/>
  <c r="BF128" i="4"/>
  <c r="BF151" i="4"/>
  <c r="BF155" i="4"/>
  <c r="BF134" i="5"/>
  <c r="BF140" i="5"/>
  <c r="BF149" i="5"/>
  <c r="BF157" i="5"/>
  <c r="J118" i="6"/>
  <c r="BF124" i="6"/>
  <c r="BF127" i="6"/>
  <c r="BF143" i="6"/>
  <c r="BF133" i="7"/>
  <c r="BF147" i="7"/>
  <c r="BF153" i="7"/>
  <c r="BF155" i="7"/>
  <c r="BF128" i="2"/>
  <c r="BF136" i="2"/>
  <c r="BF144" i="2"/>
  <c r="BF145" i="2"/>
  <c r="BF156" i="2"/>
  <c r="BF157" i="2"/>
  <c r="BF161" i="2"/>
  <c r="BF165" i="2"/>
  <c r="BF168" i="2"/>
  <c r="BF126" i="4"/>
  <c r="BF132" i="4"/>
  <c r="BF142" i="4"/>
  <c r="BF142" i="5"/>
  <c r="BF146" i="5"/>
  <c r="BF148" i="5"/>
  <c r="BF154" i="5"/>
  <c r="BF137" i="6"/>
  <c r="J89" i="7"/>
  <c r="BF130" i="7"/>
  <c r="BF136" i="7"/>
  <c r="BF138" i="7"/>
  <c r="BF146" i="7"/>
  <c r="BF159" i="7"/>
  <c r="BF174" i="7"/>
  <c r="BF176" i="7"/>
  <c r="F33" i="2"/>
  <c r="AZ95" i="1"/>
  <c r="F33" i="4"/>
  <c r="AZ96" i="1" s="1"/>
  <c r="J33" i="5"/>
  <c r="AV97" i="1" s="1"/>
  <c r="F33" i="6"/>
  <c r="AZ98" i="1" s="1"/>
  <c r="F37" i="6"/>
  <c r="BD98" i="1" s="1"/>
  <c r="F35" i="4"/>
  <c r="BB96" i="1" s="1"/>
  <c r="F36" i="5"/>
  <c r="BC97" i="1"/>
  <c r="F37" i="4"/>
  <c r="BD96" i="1"/>
  <c r="F37" i="5"/>
  <c r="BD97" i="1" s="1"/>
  <c r="F35" i="6"/>
  <c r="BB98" i="1" s="1"/>
  <c r="J33" i="7"/>
  <c r="AV99" i="1"/>
  <c r="J33" i="6"/>
  <c r="AV98" i="1" s="1"/>
  <c r="F36" i="7"/>
  <c r="BC99" i="1" s="1"/>
  <c r="J33" i="4"/>
  <c r="AV96" i="1" s="1"/>
  <c r="F33" i="5"/>
  <c r="AZ97" i="1"/>
  <c r="F36" i="4"/>
  <c r="BC96" i="1" s="1"/>
  <c r="F35" i="7"/>
  <c r="BB99" i="1" s="1"/>
  <c r="F37" i="7"/>
  <c r="BD99" i="1" s="1"/>
  <c r="J33" i="2"/>
  <c r="AV95" i="1" s="1"/>
  <c r="F37" i="2"/>
  <c r="BD95" i="1" s="1"/>
  <c r="F35" i="5"/>
  <c r="BB97" i="1"/>
  <c r="F36" i="6"/>
  <c r="BC98" i="1" s="1"/>
  <c r="F33" i="7"/>
  <c r="AZ99" i="1"/>
  <c r="F36" i="2"/>
  <c r="BC95" i="1" s="1"/>
  <c r="F35" i="2"/>
  <c r="BB95" i="1" s="1"/>
  <c r="R122" i="6" l="1"/>
  <c r="R121" i="6" s="1"/>
  <c r="P122" i="6"/>
  <c r="P121" i="6"/>
  <c r="AU98" i="1"/>
  <c r="P124" i="5"/>
  <c r="P123" i="5" s="1"/>
  <c r="AU97" i="1" s="1"/>
  <c r="BK125" i="2"/>
  <c r="J125" i="2"/>
  <c r="J97" i="2" s="1"/>
  <c r="P124" i="4"/>
  <c r="P123" i="4"/>
  <c r="AU96" i="1"/>
  <c r="R124" i="4"/>
  <c r="R123" i="4"/>
  <c r="T124" i="5"/>
  <c r="T123" i="5" s="1"/>
  <c r="T133" i="2"/>
  <c r="R126" i="7"/>
  <c r="R125" i="7"/>
  <c r="T124" i="4"/>
  <c r="T123" i="4" s="1"/>
  <c r="P126" i="7"/>
  <c r="P125" i="7"/>
  <c r="AU99" i="1" s="1"/>
  <c r="BK124" i="4"/>
  <c r="BK123" i="4"/>
  <c r="J123" i="4" s="1"/>
  <c r="J96" i="4" s="1"/>
  <c r="T124" i="2"/>
  <c r="BK124" i="5"/>
  <c r="J124" i="5" s="1"/>
  <c r="J97" i="5" s="1"/>
  <c r="R124" i="2"/>
  <c r="T126" i="7"/>
  <c r="T125" i="7"/>
  <c r="P124" i="2"/>
  <c r="AU95" i="1"/>
  <c r="BK122" i="6"/>
  <c r="J122" i="6" s="1"/>
  <c r="J97" i="6" s="1"/>
  <c r="J126" i="2"/>
  <c r="J98" i="2" s="1"/>
  <c r="J125" i="5"/>
  <c r="J98" i="5" s="1"/>
  <c r="BK126" i="7"/>
  <c r="J126" i="7"/>
  <c r="J97" i="7"/>
  <c r="J125" i="4"/>
  <c r="J98" i="4"/>
  <c r="BK133" i="2"/>
  <c r="J133" i="2" s="1"/>
  <c r="J101" i="2" s="1"/>
  <c r="J34" i="5"/>
  <c r="AW97" i="1" s="1"/>
  <c r="AT97" i="1" s="1"/>
  <c r="BB94" i="1"/>
  <c r="W31" i="1" s="1"/>
  <c r="F34" i="5"/>
  <c r="BA97" i="1" s="1"/>
  <c r="J34" i="4"/>
  <c r="AW96" i="1" s="1"/>
  <c r="AT96" i="1" s="1"/>
  <c r="J34" i="6"/>
  <c r="AW98" i="1" s="1"/>
  <c r="AT98" i="1" s="1"/>
  <c r="F34" i="6"/>
  <c r="BA98" i="1"/>
  <c r="F34" i="4"/>
  <c r="BA96" i="1" s="1"/>
  <c r="BC94" i="1"/>
  <c r="W32" i="1" s="1"/>
  <c r="AZ94" i="1"/>
  <c r="W29" i="1" s="1"/>
  <c r="J34" i="2"/>
  <c r="AW95" i="1" s="1"/>
  <c r="AT95" i="1" s="1"/>
  <c r="F34" i="2"/>
  <c r="BA95" i="1" s="1"/>
  <c r="J34" i="7"/>
  <c r="AW99" i="1"/>
  <c r="AT99" i="1"/>
  <c r="BD94" i="1"/>
  <c r="W33" i="1" s="1"/>
  <c r="F34" i="7"/>
  <c r="BA99" i="1"/>
  <c r="BK121" i="6" l="1"/>
  <c r="J121" i="6"/>
  <c r="BK124" i="2"/>
  <c r="J124" i="2"/>
  <c r="J96" i="2" s="1"/>
  <c r="BK123" i="5"/>
  <c r="J123" i="5"/>
  <c r="J96" i="5"/>
  <c r="J124" i="4"/>
  <c r="J97" i="4"/>
  <c r="BK125" i="7"/>
  <c r="J125" i="7" s="1"/>
  <c r="J96" i="7" s="1"/>
  <c r="AU94" i="1"/>
  <c r="AV94" i="1"/>
  <c r="AK29" i="1" s="1"/>
  <c r="AY94" i="1"/>
  <c r="J30" i="4"/>
  <c r="AG96" i="1"/>
  <c r="AN96" i="1"/>
  <c r="BA94" i="1"/>
  <c r="AW94" i="1" s="1"/>
  <c r="AK30" i="1" s="1"/>
  <c r="J30" i="6"/>
  <c r="AG98" i="1"/>
  <c r="AN98" i="1" s="1"/>
  <c r="AX94" i="1"/>
  <c r="J39" i="6" l="1"/>
  <c r="J96" i="6"/>
  <c r="J39" i="4"/>
  <c r="J30" i="5"/>
  <c r="AG97" i="1"/>
  <c r="AN97" i="1"/>
  <c r="W30" i="1"/>
  <c r="J30" i="2"/>
  <c r="AG95" i="1"/>
  <c r="AN95" i="1"/>
  <c r="J30" i="7"/>
  <c r="AG99" i="1"/>
  <c r="AN99" i="1" s="1"/>
  <c r="AT94" i="1"/>
  <c r="J39" i="2" l="1"/>
  <c r="J39" i="5"/>
  <c r="J39" i="7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<sst xmlns="http://schemas.openxmlformats.org/spreadsheetml/2006/main" count="2969" uniqueCount="438">
  <si>
    <t>Export Komplet</t>
  </si>
  <si>
    <t/>
  </si>
  <si>
    <t>2.0</t>
  </si>
  <si>
    <t>False</t>
  </si>
  <si>
    <t>{d76b408d-22ad-428a-86bd-fade0290cdd6}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</si>
  <si>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</si>
  <si>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</si>
  <si>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</si>
  <si>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</si>
  <si>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</si>
  <si>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</si>
  <si>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</si>
  <si>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</si>
  <si>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Rekonštrukcia a výstavba technickej infraštruktúry v obci Kurov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</si>
  <si>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</si>
  <si>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</si>
  <si>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</si>
  <si>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</si>
  <si>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</si>
  <si>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</si>
  <si>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</si>
  <si>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</si>
  <si>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</si>
  <si>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</si>
  <si>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</si>
  <si>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</si>
  <si>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</si>
  <si>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</si>
  <si>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</si>
  <si>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</si>
  <si>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</si>
  <si>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</si>
  <si>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</si>
  <si>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</si>
  <si>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</si>
  <si>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</si>
  <si>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</si>
  <si>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</si>
  <si>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</si>
  <si>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</si>
  <si>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</si>
  <si>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</si>
  <si>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</si>
  <si>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</si>
  <si>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</si>
  <si>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</si>
  <si>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</si>
  <si>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</si>
  <si>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</si>
  <si>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</si>
  <si>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</si>
  <si>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</si>
  <si>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</si>
  <si>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</si>
  <si>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</si>
  <si>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</si>
  <si>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</si>
  <si>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</si>
  <si>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</si>
  <si>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</si>
  <si>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</si>
  <si>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</si>
  <si>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</si>
  <si>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</si>
  <si>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</si>
  <si>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</si>
  <si>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</si>
  <si>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</si>
  <si>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</si>
  <si>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</si>
  <si>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</si>
  <si>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</si>
  <si>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</si>
  <si>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SO 01 Verejné osvetlenie</t>
  </si>
  <si>
    <t>STA</t>
  </si>
  <si>
    <t>1</t>
  </si>
  <si>
    <t>{06c66fb7-2e7b-4602-b7af-139515ad60d6}</t>
  </si>
  <si>
    <t>SO 03-1</t>
  </si>
  <si>
    <t>SO 03-1 Výstavba miestnej komunikácie k stojisku</t>
  </si>
  <si>
    <t>{bafdbed7-38d7-4661-8626-30cea184597c}</t>
  </si>
  <si>
    <t>SO 03-2</t>
  </si>
  <si>
    <t>SO 03-2 ODSTAVNÁ PLOCHA O DĹŽKE 37,50m</t>
  </si>
  <si>
    <t>{a5515b11-4300-4621-a133-31cf94bc4afc}</t>
  </si>
  <si>
    <t>SO 04</t>
  </si>
  <si>
    <t>SO 04 Spevnená plocha pri bytovke (upokojená komunikácia)</t>
  </si>
  <si>
    <t>{764761d7-05a2-4148-872f-4497fc393fea}</t>
  </si>
  <si>
    <t>SO 05</t>
  </si>
  <si>
    <t>SO 05 Výstavba chodníka k ZŠ</t>
  </si>
  <si>
    <t>{bfe3a63f-d8a2-4659-bf35-3f13c52020cb}</t>
  </si>
  <si>
    <t>KRYCÍ LIST ROZPOČTU</t>
  </si>
  <si>
    <t>Objekt:</t>
  </si>
  <si>
    <t>SO 01 - SO 01 Verejné osvetlenie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</si>
  <si>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</si>
  <si>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</si>
  <si>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</si>
  <si>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</si>
  <si>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</si>
  <si>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</si>
  <si>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</si>
  <si>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</si>
  <si>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9 - Ostatné konštrukcie a práce-búranie</t>
  </si>
  <si>
    <t>M - Práce a dodávky M</t>
  </si>
  <si>
    <t xml:space="preserve">    21-M - Elektromontáže</t>
  </si>
  <si>
    <t xml:space="preserve">    46-M - Zemné práce vykonávané pri externých montážnych prácach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</si>
  <si>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</si>
  <si>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</si>
  <si>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</si>
  <si>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</si>
  <si>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</si>
  <si>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</si>
  <si>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</si>
  <si>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</si>
  <si>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</si>
  <si>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</si>
  <si>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</si>
  <si>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</si>
  <si>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</si>
  <si>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Práce a dodávky HSV</t>
  </si>
  <si>
    <t>ROZPOCET</t>
  </si>
  <si>
    <t>Zemné práce</t>
  </si>
  <si>
    <t>K</t>
  </si>
  <si>
    <t>Výkop nezapaženej jamy v hornine 3, do 100 m3</t>
  </si>
  <si>
    <t>m3</t>
  </si>
  <si>
    <t>4</t>
  </si>
  <si>
    <t>2</t>
  </si>
  <si>
    <t>2114560721</t>
  </si>
  <si>
    <t>Hĺbenie nezapažených jám a zárezov. Príplatok za lepivosť horniny 3</t>
  </si>
  <si>
    <t>1104006366</t>
  </si>
  <si>
    <t>Zakladanie</t>
  </si>
  <si>
    <t>3</t>
  </si>
  <si>
    <t>Betón základových pätiek, prostý tr. C 16/20</t>
  </si>
  <si>
    <t>-480929441</t>
  </si>
  <si>
    <t>9</t>
  </si>
  <si>
    <t>Ostatné konštrukcie a práce-búranie</t>
  </si>
  <si>
    <t>Hydraulická zdvíhacia plošina vrátane obsluhy inštalovaná na automobilovom podvozku výšky zdvihu do 27 m</t>
  </si>
  <si>
    <t>hod</t>
  </si>
  <si>
    <t>125323461</t>
  </si>
  <si>
    <t>M</t>
  </si>
  <si>
    <t>Práce a dodávky M</t>
  </si>
  <si>
    <t>Elektromontáže</t>
  </si>
  <si>
    <t>5</t>
  </si>
  <si>
    <t>Rúrka tuhá elektroinštalačná z HDPE, D 50 uložená voľne</t>
  </si>
  <si>
    <t>m</t>
  </si>
  <si>
    <t>64</t>
  </si>
  <si>
    <t>-867656370</t>
  </si>
  <si>
    <t>6</t>
  </si>
  <si>
    <t>Rúrka ohybná HD-PR FXKVR DN 50</t>
  </si>
  <si>
    <t>128</t>
  </si>
  <si>
    <t>-1084414566</t>
  </si>
  <si>
    <t>7</t>
  </si>
  <si>
    <t>Ukončenie Cu a Al drôtov a lán včítane zapojenie, jedna žila, vodič s prierezom do 16 mm2</t>
  </si>
  <si>
    <t>ks</t>
  </si>
  <si>
    <t>426739147</t>
  </si>
  <si>
    <t>8</t>
  </si>
  <si>
    <t>Montáž a zapojenie svietidla 1x svetelný zdroj, uličného, LED</t>
  </si>
  <si>
    <t>1868747743</t>
  </si>
  <si>
    <t>Svietidlo vonkajšie parkové LED  na stĺp 1x28W, 3600 lm, IP=65</t>
  </si>
  <si>
    <t>459735983</t>
  </si>
  <si>
    <t>10</t>
  </si>
  <si>
    <t xml:space="preserve">LED svietidlo MiniLuma R3, 30 LED, 38W, 5300lm IP 66 </t>
  </si>
  <si>
    <t>KS</t>
  </si>
  <si>
    <t>1451744911</t>
  </si>
  <si>
    <t>11</t>
  </si>
  <si>
    <t>Montáž stožiara oceľového výšky 5 m so zemným koncom pre uličné svietidlá</t>
  </si>
  <si>
    <t>-939122754</t>
  </si>
  <si>
    <t>12</t>
  </si>
  <si>
    <t>Stožiar kužeľový STK 60/50/3K14 zinkový, výška 5 m, ELV PRODUKT</t>
  </si>
  <si>
    <t>-1047900101</t>
  </si>
  <si>
    <t>13</t>
  </si>
  <si>
    <t>Montáž stožiara oceľového výšky 7 m so zemným koncom pre uličné svietidlá</t>
  </si>
  <si>
    <t>940830453</t>
  </si>
  <si>
    <t>14</t>
  </si>
  <si>
    <t>Stožiar kužeľový STK 60/70/30 zinkový, výška 7 m, ELV PRODUKT</t>
  </si>
  <si>
    <t>2026359671</t>
  </si>
  <si>
    <t>15</t>
  </si>
  <si>
    <t>Montáž stožiarovej svorkovnice pre 1 poistku</t>
  </si>
  <si>
    <t>1758010144</t>
  </si>
  <si>
    <t>16</t>
  </si>
  <si>
    <t xml:space="preserve">Svorkovnica stožiarová NTB 1 pre 1 poistku </t>
  </si>
  <si>
    <t>1692592599</t>
  </si>
  <si>
    <t>17</t>
  </si>
  <si>
    <t>Montáž stožiarovej svorkovnice prechodovej</t>
  </si>
  <si>
    <t>-1922548705</t>
  </si>
  <si>
    <t>18</t>
  </si>
  <si>
    <t>Svorkovnica stožiarová prechodová</t>
  </si>
  <si>
    <t>-652324782</t>
  </si>
  <si>
    <t>19</t>
  </si>
  <si>
    <t>Elektrovýstroj stožiara pre 1 okruh</t>
  </si>
  <si>
    <t>1744039579</t>
  </si>
  <si>
    <t>Uzemňovacie vedenie na povrchu FeZn drôt zvodový Ø 8-10</t>
  </si>
  <si>
    <t>1029265970</t>
  </si>
  <si>
    <t>21</t>
  </si>
  <si>
    <t>Drôt bleskozvodový FeZn, d 8 mm</t>
  </si>
  <si>
    <t>kg</t>
  </si>
  <si>
    <t>256639429</t>
  </si>
  <si>
    <t>22</t>
  </si>
  <si>
    <t>Svorka FeZn k uzemňovacej tyči  SJ</t>
  </si>
  <si>
    <t>308080431</t>
  </si>
  <si>
    <t>23</t>
  </si>
  <si>
    <t>Svorka FeZn k uzemňovacej tyči označenie SJ 01</t>
  </si>
  <si>
    <t>-624771486</t>
  </si>
  <si>
    <t>24</t>
  </si>
  <si>
    <t>Uzemňovacia tyč FeZn ZT</t>
  </si>
  <si>
    <t>1044206391</t>
  </si>
  <si>
    <t>25</t>
  </si>
  <si>
    <t>Tyč uzemňovacia FeZn označenie ZT 1,5 m</t>
  </si>
  <si>
    <t>332747141</t>
  </si>
  <si>
    <t>26</t>
  </si>
  <si>
    <t>Kábel medený uložený v rúrke CYKY 450/750 V 3x1,5</t>
  </si>
  <si>
    <t>1672563087</t>
  </si>
  <si>
    <t>27</t>
  </si>
  <si>
    <t>Kábel medený CYKY 3x1,5 mm2</t>
  </si>
  <si>
    <t>447309893</t>
  </si>
  <si>
    <t>28</t>
  </si>
  <si>
    <t>Kábel hliníkový silový, uložený v rúrke AYKY 450/750 V 4x16</t>
  </si>
  <si>
    <t>323366412</t>
  </si>
  <si>
    <t>29</t>
  </si>
  <si>
    <t>Kábel hliníkový AYKY 4x16 mm2</t>
  </si>
  <si>
    <t>1418212681</t>
  </si>
  <si>
    <t>30</t>
  </si>
  <si>
    <t>Murárske výpomoci</t>
  </si>
  <si>
    <t>%</t>
  </si>
  <si>
    <t>28173692</t>
  </si>
  <si>
    <t>31</t>
  </si>
  <si>
    <t>Podružný materiál</t>
  </si>
  <si>
    <t>-594341972</t>
  </si>
  <si>
    <t>32</t>
  </si>
  <si>
    <t>Podiel pridružených výkonov</t>
  </si>
  <si>
    <t>-1480914861</t>
  </si>
  <si>
    <t>Zemné práce vykonávané pri externých montážnych prácach</t>
  </si>
  <si>
    <t>33</t>
  </si>
  <si>
    <t>Hĺbenie káblovej ryhy ručne 35 cm širokej a 70 cm hlbokej, v zemine triedy 3</t>
  </si>
  <si>
    <t>-1356566610</t>
  </si>
  <si>
    <t>34</t>
  </si>
  <si>
    <t>Zriadenie káblového lôžka z preosiatej zeminy v ryhe šírky do 65 cm, hrúbky vrstvy 5 cm.</t>
  </si>
  <si>
    <t>-1410335727</t>
  </si>
  <si>
    <t>35</t>
  </si>
  <si>
    <t>Rozvinutie a uloženie výstražnej fólie z PVC do ryhy, šírka do 33 cm</t>
  </si>
  <si>
    <t>-1402601718</t>
  </si>
  <si>
    <t>36</t>
  </si>
  <si>
    <t>Výstražná fóla PE, šxhr 300x0,1 mm, dĺ. 250 m, farba červená, HAGARD</t>
  </si>
  <si>
    <t>-989967077</t>
  </si>
  <si>
    <t>37</t>
  </si>
  <si>
    <t>Ručný zásyp nezap. káblovej ryhy bez zhutn. zeminy, 35 cm širokej, 70 cm hlbokej v zemine tr. 3</t>
  </si>
  <si>
    <t>1679237876</t>
  </si>
  <si>
    <t>38</t>
  </si>
  <si>
    <t>Osiatie povrchu trávnym semenom ručne, zasekanie hrablami,postrek,</t>
  </si>
  <si>
    <t>m2</t>
  </si>
  <si>
    <t>328367042</t>
  </si>
  <si>
    <t>39</t>
  </si>
  <si>
    <t>-1659801481</t>
  </si>
  <si>
    <t>Hodinové zúčtovacie sadzby</t>
  </si>
  <si>
    <t>40</t>
  </si>
  <si>
    <t>Stavebno montážne práce najnáročnejšie na odbornosť - prehliadky pracoviska a revízie (Tr. 4) v rozsahu viac ako 8 hodín</t>
  </si>
  <si>
    <t>512</t>
  </si>
  <si>
    <t>-890024702</t>
  </si>
  <si>
    <t xml:space="preserve">    5 - Komunikácie</t>
  </si>
  <si>
    <t xml:space="preserve">    99 - Presun hmôt HSV</t>
  </si>
  <si>
    <t>Vodorovné premiestnenie výkopku po spevnenej ceste z horniny tr.1-4, do 100 m3 na vzdialenosť do 3000 m</t>
  </si>
  <si>
    <t>Uloženie sypaniny na skládky do 100 m3</t>
  </si>
  <si>
    <t>Komunikácie</t>
  </si>
  <si>
    <t>Spevnenie krajníc alebo komun. pre peších s rozpr. a zhutnením, kamenivom drveným hr. 100 mm</t>
  </si>
  <si>
    <t>Asfaltový betón vrstva obrusná AC 11 O v pruhu š. do 3 m z modifik. asfaltu tr. II, po zhutnení hr. 60 mm</t>
  </si>
  <si>
    <t>Presun hmôt HSV</t>
  </si>
  <si>
    <t>Presun hmôt pre pozemnú komunikáciu a letisko s krytom asfaltovým akejkoľvek dĺžky objektu</t>
  </si>
  <si>
    <t>t</t>
  </si>
  <si>
    <t>SO 03-1 - SO 03-1 Výstavba miestnej komunikácie k stojisku</t>
  </si>
  <si>
    <t xml:space="preserve">    4 - Vodorovné konštrukcie</t>
  </si>
  <si>
    <t xml:space="preserve">    8 - Rúrové vedenie</t>
  </si>
  <si>
    <t>Odkopávka a prekopávka nezapažená v hornine 3, do 100 m3</t>
  </si>
  <si>
    <t>-315180176</t>
  </si>
  <si>
    <t>Odkopávky a prekopávky nezapažené. Príplatok k cenám za lepivosť horniny 3</t>
  </si>
  <si>
    <t>1205793333</t>
  </si>
  <si>
    <t>Výkop ryhy do šírky 600 mm v horn.3 do 100 m3</t>
  </si>
  <si>
    <t>-2064811473</t>
  </si>
  <si>
    <t>Príplatok k cene za lepivosť pri hĺbení rýh šírky do 600 mm zapažených i nezapažených s urovnaním dna v hornine 3</t>
  </si>
  <si>
    <t>2053586142</t>
  </si>
  <si>
    <t>558123592</t>
  </si>
  <si>
    <t>-2018022011</t>
  </si>
  <si>
    <t>Zásyp sypaninou so zhutnením jám, šachiet, rýh, zárezov alebo okolo objektov do 100 m3</t>
  </si>
  <si>
    <t>-599740153</t>
  </si>
  <si>
    <t>Kamenivo drvené hrubé frakcia 16-63 mm, STN EN 13242 + A1, STN EN 13450</t>
  </si>
  <si>
    <t>-503786664</t>
  </si>
  <si>
    <t>Obsyp potrubia sypaninou z vhodných hornín 1 až 4 bez prehodenia sypaniny</t>
  </si>
  <si>
    <t>-1963137061</t>
  </si>
  <si>
    <t>Štrkopiesok frakcia 0-16 mm, STN EN 12620 + A1</t>
  </si>
  <si>
    <t>-997346649</t>
  </si>
  <si>
    <t>Vodorovné konštrukcie</t>
  </si>
  <si>
    <t>Lôžko pod potrubie, stoky a drobné objekty, v otvorenom výkope z kameniva drobného ťaženého 0-4 mm</t>
  </si>
  <si>
    <t>841418406</t>
  </si>
  <si>
    <t>Podklad zo štrkodrviny s rozprestretím a zhutnením, po zhutnení hr. 200 mm</t>
  </si>
  <si>
    <t>-1762440955</t>
  </si>
  <si>
    <t>Podklad z kameniva stmeleného cementom, s rozprestrenm a zhutnením CBGM C 5/6, po zhutnení hr. 150 mm</t>
  </si>
  <si>
    <t>756678523</t>
  </si>
  <si>
    <t>299845606</t>
  </si>
  <si>
    <t>Postrek asfaltový infiltračný s posypom kamenivom z cestnej emulzie v množstve 0,80 kg/m2</t>
  </si>
  <si>
    <t>674184687</t>
  </si>
  <si>
    <t>Postrek asfaltový spojovací bez posypu kamenivom z asfaltu cestného v množstve 0,50 kg/m2</t>
  </si>
  <si>
    <t>1860980691</t>
  </si>
  <si>
    <t>Asfaltový betón vrstva obrusná AC 11 O v pruhu š. do 3 m z modifik. asfaltu tr. II, po zhutnení hr. 40 mm</t>
  </si>
  <si>
    <t>1872096505</t>
  </si>
  <si>
    <t>Asfaltový betón vrstva obrusná alebo ložná AC 16 v pruhu š. do 3 m z modifik. asfaltu tr. II, po zhutnení hr. 50 mm</t>
  </si>
  <si>
    <t>-860737104</t>
  </si>
  <si>
    <t>-1134884404</t>
  </si>
  <si>
    <t>Rúrové vedenie</t>
  </si>
  <si>
    <t>Montáž kanalizačného PVC-U potrubia hladkého plnostenného DN 400</t>
  </si>
  <si>
    <t>-595996876</t>
  </si>
  <si>
    <t>Rúra kanalizačná PVC-U gravitačná, hladká SN8 - KG, SW - plnostenná, DN 400, dĺ. 6 m,</t>
  </si>
  <si>
    <t>374889812</t>
  </si>
  <si>
    <t>Osadenie cestného obrubníka betónového stojatého do lôžka z betónu prostého tr. C 12/15 s bočnou oporou</t>
  </si>
  <si>
    <t>-394571330</t>
  </si>
  <si>
    <t>Obrubník  cestný, lxšxv 1000x150x260 mm, skosenie 120/40 mm</t>
  </si>
  <si>
    <t>1419354106</t>
  </si>
  <si>
    <t>Lôžko pod obrubníky, krajníky alebo obruby z dlažobných kociek z betónu prostého tr. C 12/15</t>
  </si>
  <si>
    <t>-859372821</t>
  </si>
  <si>
    <t>Čelo priepustu z betónu prostého z rúr DN 300 až DN 500 mm</t>
  </si>
  <si>
    <t>-1313631565</t>
  </si>
  <si>
    <t>Vtoková nádržka z betónu prostého tr. C 16/20 priepustu z rúr do DN 800</t>
  </si>
  <si>
    <t>-1692595034</t>
  </si>
  <si>
    <t>Osadenie priekop. žľabu z betón. priekopových tvárnic šírky do 500 mm do betónu C 12/15</t>
  </si>
  <si>
    <t>-1088798831</t>
  </si>
  <si>
    <t>Žľab betónový TBM 55-16</t>
  </si>
  <si>
    <t>1399890105</t>
  </si>
  <si>
    <t>425291824</t>
  </si>
  <si>
    <t>SO 03-2 - SO 03-2 ODSTAVNÁ PLOCHA O DĹŽKE 37,50m</t>
  </si>
  <si>
    <t>SO 04 - SO 04 Spevnená plocha pri bytovke (upokojená komunikácia)</t>
  </si>
  <si>
    <t>1974996603</t>
  </si>
  <si>
    <t>-483461767</t>
  </si>
  <si>
    <t>2093397295</t>
  </si>
  <si>
    <t>555471062</t>
  </si>
  <si>
    <t>Podklad zo štrkodrviny s rozprestretím a zhutnením, po zhutnení hr. 220 mm</t>
  </si>
  <si>
    <t>1993919511</t>
  </si>
  <si>
    <t>-512224469</t>
  </si>
  <si>
    <t>-836246383</t>
  </si>
  <si>
    <t>-673828429</t>
  </si>
  <si>
    <t>714833305</t>
  </si>
  <si>
    <t>Asfaltový betón vrstva obrusná alebo ložná AC 16 v pruhu š. do 3 m z modifik. asfaltu tr. I, po zhutnení hr. 70 mm</t>
  </si>
  <si>
    <t>-1963123418</t>
  </si>
  <si>
    <t>-520064633</t>
  </si>
  <si>
    <t>551269752</t>
  </si>
  <si>
    <t>-1427559370</t>
  </si>
  <si>
    <t>2113417520</t>
  </si>
  <si>
    <t>981329894</t>
  </si>
  <si>
    <t>546779294</t>
  </si>
  <si>
    <t>361197119</t>
  </si>
  <si>
    <t>SO 05 - SO 05 Výstavba chodníka k ZŠ</t>
  </si>
  <si>
    <t xml:space="preserve">    3 - Zvislé a kompletné konštrukcie</t>
  </si>
  <si>
    <t xml:space="preserve">    6 - Úpravy povrchov, podlahy, osadenie</t>
  </si>
  <si>
    <t>-96986095</t>
  </si>
  <si>
    <t>1042327472</t>
  </si>
  <si>
    <t>Výkop ryhy šírky 600-2000mm horn.3 do 100m3</t>
  </si>
  <si>
    <t>580100025</t>
  </si>
  <si>
    <t>Príplatok k cenám za lepivosť pri hĺbení rýh š. nad 600 do 2 000 mm zapaž. i nezapažených, s urovnaním dna v hornine 3</t>
  </si>
  <si>
    <t>-183418546</t>
  </si>
  <si>
    <t>1920727677</t>
  </si>
  <si>
    <t>Uloženie sypaniny do násypu súdržnej horniny s mierou zhutnenia podľa Proctor-Standard na 95 %</t>
  </si>
  <si>
    <t>-1377296200</t>
  </si>
  <si>
    <t>-314785549</t>
  </si>
  <si>
    <t>Kamenivo drvené hrubé frakcia 16-32 mm, STN EN 12620 + A1, STN EN 13242 + A1</t>
  </si>
  <si>
    <t>1427307618</t>
  </si>
  <si>
    <t>Založenie trávnika parkového výsevom v rovine do 1:5</t>
  </si>
  <si>
    <t>-1098144220</t>
  </si>
  <si>
    <t>Osivá tráv - semená parkovej zmesi</t>
  </si>
  <si>
    <t>164323637</t>
  </si>
  <si>
    <t>Svahovanie trvalých svahov v násype</t>
  </si>
  <si>
    <t>-2141036087</t>
  </si>
  <si>
    <t>Zvislé a kompletné konštrukcie</t>
  </si>
  <si>
    <t>Murivo nosné (m3) PREMAC 50x20x25 s betónovou výplňou hr. 200 mm</t>
  </si>
  <si>
    <t>1003670898</t>
  </si>
  <si>
    <t>Výstuž pre murivo nosné PREMAC s betónovou výplňou z ocele 10505</t>
  </si>
  <si>
    <t>-666785568</t>
  </si>
  <si>
    <t>Lôžko pod potrubie, stoky a drobné objekty, v otvorenom výkope z piesku a štrkopiesku do 63 mm</t>
  </si>
  <si>
    <t>2077381533</t>
  </si>
  <si>
    <t>Vyspravenie podkladu po prekopoch inžinierskych sietí plochy nad 15 m2 asfaltovým betónom ACP, po zhutnení hr. 150 mm</t>
  </si>
  <si>
    <t>-150804630</t>
  </si>
  <si>
    <t>Kladenie betónovej zámkovej dlažby komunikácií pre peších hr. 60 mm pre peších nad 300 m2 so zriadením lôžka z kameniva hr. 30 mm</t>
  </si>
  <si>
    <t>300985790</t>
  </si>
  <si>
    <t>Dlažba betónová ,  hr. 60 mm, sivá</t>
  </si>
  <si>
    <t>1059761653</t>
  </si>
  <si>
    <t>Úpravy povrchov, podlahy, osadenie</t>
  </si>
  <si>
    <t>Mazanina z betónu prostého (m3) tr. C 12/15 hr.nad 120 do 240 mm</t>
  </si>
  <si>
    <t>-1034558935</t>
  </si>
  <si>
    <t>Výstuž mazanín z betónov (z kameniva) a z ľahkých betónov zo sietí KARI, priemer drôtu 8/8 mm, veľkosť oka 150x150 mm</t>
  </si>
  <si>
    <t>-1868648046</t>
  </si>
  <si>
    <t>Montáž kanalizačného PVC-U potrubia hladkého viacvrstvového DN 200</t>
  </si>
  <si>
    <t>2015460513</t>
  </si>
  <si>
    <t>Rúra PVC hladký kanalizačný systém DN 200x5,9, dĺ. 1 m, SN8</t>
  </si>
  <si>
    <t>-1600498659</t>
  </si>
  <si>
    <t>Montáž kanalizačného PVC-U potrubia hladkého viacvrstvového DN 300</t>
  </si>
  <si>
    <t>-1614714090</t>
  </si>
  <si>
    <t>Rúra kanalizačná PVC-U gravitačná, hladká SN8 - KG, ML - viacvrstvová, DN 315, dĺ. 5 m</t>
  </si>
  <si>
    <t>632161866</t>
  </si>
  <si>
    <t>Montáž kanalizačného PP kolena korugovaného DN 200</t>
  </si>
  <si>
    <t>-1693750834</t>
  </si>
  <si>
    <t>Koleno PVC D 200/30° hladký kanalizačný systém</t>
  </si>
  <si>
    <t>432444510</t>
  </si>
  <si>
    <t>Koleno PVC D 200/15° hladký kanalizačný systém</t>
  </si>
  <si>
    <t>1000521578</t>
  </si>
  <si>
    <t>Montáž kanalizačnej PVC-U odbočky DN 300</t>
  </si>
  <si>
    <t>821385905</t>
  </si>
  <si>
    <t>Odbočka 45° PVC-U, DN 315/200 hladká pre gravitačnú kanalizáciu KG potrubia, WAVIN</t>
  </si>
  <si>
    <t>-1189069216</t>
  </si>
  <si>
    <t>Montáž PP revíznej kanalizačnej šachty s  poklopom</t>
  </si>
  <si>
    <t>-684988803</t>
  </si>
  <si>
    <t>Revízna šachta pre potrubie DN400</t>
  </si>
  <si>
    <t>1212503978</t>
  </si>
  <si>
    <t xml:space="preserve">Zriadenie kanalizačného vpustu uličného z betónových dielcov </t>
  </si>
  <si>
    <t>-117396940</t>
  </si>
  <si>
    <t>Vpust horný diel, 0,5m</t>
  </si>
  <si>
    <t>-1048485120</t>
  </si>
  <si>
    <t>Vpust dolný diel, odtok DN200</t>
  </si>
  <si>
    <t>886521605</t>
  </si>
  <si>
    <t>-942842347</t>
  </si>
  <si>
    <t>-766797535</t>
  </si>
  <si>
    <t>Osadenie záhonového alebo parkového obrubníka betón., do lôžka z bet. pros. tr. C 12/15 s bočnou oporou</t>
  </si>
  <si>
    <t>36417889</t>
  </si>
  <si>
    <t>Obrubník  parkový, lxšxv 1000x50x200 mm, sivá</t>
  </si>
  <si>
    <t>1980697979</t>
  </si>
  <si>
    <t>1611079449</t>
  </si>
  <si>
    <t>Tesnenie dilatačných škár zálievkou za studena pre komôrku s tesniacim profilom š. 10 mm hl. 25 mm</t>
  </si>
  <si>
    <t>-275947908</t>
  </si>
  <si>
    <t>Rezanie existujúceho asfaltového krytu alebo podkladu hĺbky do 50 mm</t>
  </si>
  <si>
    <t>-1715097916</t>
  </si>
  <si>
    <t>41</t>
  </si>
  <si>
    <t>Búranie muriva alebo vybúranie otvorov plochy nad 4 m2 z betónu prostého nadzákladného,  -2,20000t</t>
  </si>
  <si>
    <t>236333040</t>
  </si>
  <si>
    <t>42</t>
  </si>
  <si>
    <t>Odvoz sutiny a vybúraných hmôt na skládku do 1 km</t>
  </si>
  <si>
    <t>-1042305682</t>
  </si>
  <si>
    <t>43</t>
  </si>
  <si>
    <t>Odvoz sutiny a vybúraných hmôt na skládku za každý ďalší 1 km</t>
  </si>
  <si>
    <t>-1593869795</t>
  </si>
  <si>
    <t>44</t>
  </si>
  <si>
    <t>Vnútrostavenisková doprava sutiny a vybúraných hmôt do 10 m</t>
  </si>
  <si>
    <t>1788272959</t>
  </si>
  <si>
    <t>45</t>
  </si>
  <si>
    <t>Presun hmôt pre pozemné komunikácie s krytom dláždeným (822 2.3, 822 5.3) akejkoľvek dĺžky objektu</t>
  </si>
  <si>
    <t>-2107598224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</si>
</sst>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K5" sqref="K5:AO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62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71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172" t="s">
        <v>13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17</v>
      </c>
      <c r="AK11" s="23" t="s">
        <v>21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22</v>
      </c>
      <c r="AK13" s="23" t="s">
        <v>20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17</v>
      </c>
      <c r="AK14" s="23" t="s">
        <v>21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23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17</v>
      </c>
      <c r="AK17" s="23" t="s">
        <v>21</v>
      </c>
      <c r="AN17" s="21" t="s">
        <v>1</v>
      </c>
      <c r="AR17" s="17"/>
      <c r="BS17" s="14" t="s">
        <v>24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25</v>
      </c>
      <c r="AK19" s="23" t="s">
        <v>20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17</v>
      </c>
      <c r="AK20" s="23" t="s">
        <v>21</v>
      </c>
      <c r="AN20" s="21" t="s">
        <v>1</v>
      </c>
      <c r="AR20" s="17"/>
      <c r="BS20" s="14" t="s">
        <v>24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26</v>
      </c>
      <c r="AR22" s="17"/>
    </row>
    <row r="23" spans="1:71" s="1" customFormat="1" ht="16.5" customHeight="1">
      <c r="B23" s="17"/>
      <c r="E23" s="173" t="s">
        <v>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4">
        <f>ROUND(AG94,2)</f>
        <v>0</v>
      </c>
      <c r="AL26" s="175"/>
      <c r="AM26" s="175"/>
      <c r="AN26" s="175"/>
      <c r="AO26" s="175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76" t="s">
        <v>28</v>
      </c>
      <c r="M28" s="176"/>
      <c r="N28" s="176"/>
      <c r="O28" s="176"/>
      <c r="P28" s="176"/>
      <c r="Q28" s="26"/>
      <c r="R28" s="26"/>
      <c r="S28" s="26"/>
      <c r="T28" s="26"/>
      <c r="U28" s="26"/>
      <c r="V28" s="26"/>
      <c r="W28" s="176" t="s">
        <v>29</v>
      </c>
      <c r="X28" s="176"/>
      <c r="Y28" s="176"/>
      <c r="Z28" s="176"/>
      <c r="AA28" s="176"/>
      <c r="AB28" s="176"/>
      <c r="AC28" s="176"/>
      <c r="AD28" s="176"/>
      <c r="AE28" s="176"/>
      <c r="AF28" s="26"/>
      <c r="AG28" s="26"/>
      <c r="AH28" s="26"/>
      <c r="AI28" s="26"/>
      <c r="AJ28" s="26"/>
      <c r="AK28" s="176" t="s">
        <v>30</v>
      </c>
      <c r="AL28" s="176"/>
      <c r="AM28" s="176"/>
      <c r="AN28" s="176"/>
      <c r="AO28" s="176"/>
      <c r="AP28" s="26"/>
      <c r="AQ28" s="26"/>
      <c r="AR28" s="27"/>
      <c r="BE28" s="26"/>
    </row>
    <row r="29" spans="1:71" s="3" customFormat="1" ht="14.45" customHeight="1">
      <c r="B29" s="31"/>
      <c r="D29" s="23" t="s">
        <v>31</v>
      </c>
      <c r="F29" s="23" t="s">
        <v>32</v>
      </c>
      <c r="L29" s="164">
        <v>0.2</v>
      </c>
      <c r="M29" s="165"/>
      <c r="N29" s="165"/>
      <c r="O29" s="165"/>
      <c r="P29" s="165"/>
      <c r="W29" s="166">
        <f>ROUND(AZ94,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6">
        <f>ROUND(AV94, 2)</f>
        <v>0</v>
      </c>
      <c r="AL29" s="165"/>
      <c r="AM29" s="165"/>
      <c r="AN29" s="165"/>
      <c r="AO29" s="165"/>
      <c r="AR29" s="31"/>
    </row>
    <row r="30" spans="1:71" s="3" customFormat="1" ht="14.45" customHeight="1">
      <c r="B30" s="31"/>
      <c r="F30" s="23" t="s">
        <v>33</v>
      </c>
      <c r="L30" s="164">
        <v>0.2</v>
      </c>
      <c r="M30" s="165"/>
      <c r="N30" s="165"/>
      <c r="O30" s="165"/>
      <c r="P30" s="165"/>
      <c r="W30" s="166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6">
        <f>ROUND(AW94, 2)</f>
        <v>0</v>
      </c>
      <c r="AL30" s="165"/>
      <c r="AM30" s="165"/>
      <c r="AN30" s="165"/>
      <c r="AO30" s="165"/>
      <c r="AR30" s="31"/>
    </row>
    <row r="31" spans="1:71" s="3" customFormat="1" ht="14.45" hidden="1" customHeight="1">
      <c r="B31" s="31"/>
      <c r="F31" s="23" t="s">
        <v>34</v>
      </c>
      <c r="L31" s="164">
        <v>0.2</v>
      </c>
      <c r="M31" s="165"/>
      <c r="N31" s="165"/>
      <c r="O31" s="165"/>
      <c r="P31" s="165"/>
      <c r="W31" s="166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6">
        <v>0</v>
      </c>
      <c r="AL31" s="165"/>
      <c r="AM31" s="165"/>
      <c r="AN31" s="165"/>
      <c r="AO31" s="165"/>
      <c r="AR31" s="31"/>
    </row>
    <row r="32" spans="1:71" s="3" customFormat="1" ht="14.45" hidden="1" customHeight="1">
      <c r="B32" s="31"/>
      <c r="F32" s="23" t="s">
        <v>35</v>
      </c>
      <c r="L32" s="164">
        <v>0.2</v>
      </c>
      <c r="M32" s="165"/>
      <c r="N32" s="165"/>
      <c r="O32" s="165"/>
      <c r="P32" s="165"/>
      <c r="W32" s="166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6">
        <v>0</v>
      </c>
      <c r="AL32" s="165"/>
      <c r="AM32" s="165"/>
      <c r="AN32" s="165"/>
      <c r="AO32" s="165"/>
      <c r="AR32" s="31"/>
    </row>
    <row r="33" spans="1:57" s="3" customFormat="1" ht="14.45" hidden="1" customHeight="1">
      <c r="B33" s="31"/>
      <c r="F33" s="23" t="s">
        <v>36</v>
      </c>
      <c r="L33" s="164">
        <v>0</v>
      </c>
      <c r="M33" s="165"/>
      <c r="N33" s="165"/>
      <c r="O33" s="165"/>
      <c r="P33" s="165"/>
      <c r="W33" s="166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6">
        <v>0</v>
      </c>
      <c r="AL33" s="165"/>
      <c r="AM33" s="165"/>
      <c r="AN33" s="165"/>
      <c r="AO33" s="165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38</v>
      </c>
      <c r="U35" s="34"/>
      <c r="V35" s="34"/>
      <c r="W35" s="34"/>
      <c r="X35" s="170" t="s">
        <v>39</v>
      </c>
      <c r="Y35" s="168"/>
      <c r="Z35" s="168"/>
      <c r="AA35" s="168"/>
      <c r="AB35" s="168"/>
      <c r="AC35" s="34"/>
      <c r="AD35" s="34"/>
      <c r="AE35" s="34"/>
      <c r="AF35" s="34"/>
      <c r="AG35" s="34"/>
      <c r="AH35" s="34"/>
      <c r="AI35" s="34"/>
      <c r="AJ35" s="34"/>
      <c r="AK35" s="167">
        <f>SUM(AK26:AK33)</f>
        <v>0</v>
      </c>
      <c r="AL35" s="168"/>
      <c r="AM35" s="168"/>
      <c r="AN35" s="168"/>
      <c r="AO35" s="169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42</v>
      </c>
      <c r="AI60" s="29"/>
      <c r="AJ60" s="29"/>
      <c r="AK60" s="29"/>
      <c r="AL60" s="29"/>
      <c r="AM60" s="39" t="s">
        <v>43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44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45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42</v>
      </c>
      <c r="AI75" s="29"/>
      <c r="AJ75" s="29"/>
      <c r="AK75" s="29"/>
      <c r="AL75" s="29"/>
      <c r="AM75" s="39" t="s">
        <v>43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46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>
        <f>K5</f>
        <v>0</v>
      </c>
      <c r="AR84" s="45"/>
    </row>
    <row r="85" spans="1:91" s="5" customFormat="1" ht="36.950000000000003" customHeight="1">
      <c r="B85" s="46"/>
      <c r="C85" s="47" t="s">
        <v>12</v>
      </c>
      <c r="L85" s="187" t="str">
        <f>K6</f>
        <v>Rekonštrukcia a výstavba technickej infraštruktúry v obci Kurov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89" t="str">
        <f>IF(AN8= "","",AN8)</f>
        <v/>
      </c>
      <c r="AN87" s="189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23</v>
      </c>
      <c r="AJ89" s="26"/>
      <c r="AK89" s="26"/>
      <c r="AL89" s="26"/>
      <c r="AM89" s="190" t="str">
        <f>IF(E17="","",E17)</f>
        <v xml:space="preserve"> </v>
      </c>
      <c r="AN89" s="191"/>
      <c r="AO89" s="191"/>
      <c r="AP89" s="191"/>
      <c r="AQ89" s="26"/>
      <c r="AR89" s="27"/>
      <c r="AS89" s="192" t="s">
        <v>47</v>
      </c>
      <c r="AT89" s="193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22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25</v>
      </c>
      <c r="AJ90" s="26"/>
      <c r="AK90" s="26"/>
      <c r="AL90" s="26"/>
      <c r="AM90" s="190" t="str">
        <f>IF(E20="","",E20)</f>
        <v xml:space="preserve"> </v>
      </c>
      <c r="AN90" s="191"/>
      <c r="AO90" s="191"/>
      <c r="AP90" s="191"/>
      <c r="AQ90" s="26"/>
      <c r="AR90" s="27"/>
      <c r="AS90" s="194"/>
      <c r="AT90" s="195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4"/>
      <c r="AT91" s="195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0" t="s">
        <v>48</v>
      </c>
      <c r="D92" s="181"/>
      <c r="E92" s="181"/>
      <c r="F92" s="181"/>
      <c r="G92" s="181"/>
      <c r="H92" s="54"/>
      <c r="I92" s="182" t="s">
        <v>49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4" t="s">
        <v>50</v>
      </c>
      <c r="AH92" s="181"/>
      <c r="AI92" s="181"/>
      <c r="AJ92" s="181"/>
      <c r="AK92" s="181"/>
      <c r="AL92" s="181"/>
      <c r="AM92" s="181"/>
      <c r="AN92" s="182" t="s">
        <v>51</v>
      </c>
      <c r="AO92" s="181"/>
      <c r="AP92" s="183"/>
      <c r="AQ92" s="55" t="s">
        <v>52</v>
      </c>
      <c r="AR92" s="27"/>
      <c r="AS92" s="56" t="s">
        <v>53</v>
      </c>
      <c r="AT92" s="57" t="s">
        <v>54</v>
      </c>
      <c r="AU92" s="57" t="s">
        <v>55</v>
      </c>
      <c r="AV92" s="57" t="s">
        <v>56</v>
      </c>
      <c r="AW92" s="57" t="s">
        <v>57</v>
      </c>
      <c r="AX92" s="57" t="s">
        <v>58</v>
      </c>
      <c r="AY92" s="57" t="s">
        <v>59</v>
      </c>
      <c r="AZ92" s="57" t="s">
        <v>60</v>
      </c>
      <c r="BA92" s="57" t="s">
        <v>61</v>
      </c>
      <c r="BB92" s="57" t="s">
        <v>62</v>
      </c>
      <c r="BC92" s="57" t="s">
        <v>63</v>
      </c>
      <c r="BD92" s="58" t="s">
        <v>64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5">
        <f>ROUND(SUM(AG95:AG99),2)</f>
        <v>0</v>
      </c>
      <c r="AH94" s="185"/>
      <c r="AI94" s="185"/>
      <c r="AJ94" s="185"/>
      <c r="AK94" s="185"/>
      <c r="AL94" s="185"/>
      <c r="AM94" s="185"/>
      <c r="AN94" s="186">
        <f t="shared" ref="AN94:AN99" si="0">SUM(AG94,AT94)</f>
        <v>0</v>
      </c>
      <c r="AO94" s="186"/>
      <c r="AP94" s="186"/>
      <c r="AQ94" s="66" t="s">
        <v>1</v>
      </c>
      <c r="AR94" s="62"/>
      <c r="AS94" s="67">
        <f>ROUND(SUM(AS95:AS99),2)</f>
        <v>0</v>
      </c>
      <c r="AT94" s="68">
        <f t="shared" ref="AT94:AT99" si="1">ROUND(SUM(AV94:AW94),2)</f>
        <v>0</v>
      </c>
      <c r="AU94" s="69">
        <f>ROUND(SUM(AU95:AU99),5)</f>
        <v>2250.4703399999999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ROUND(SUM(AZ95:AZ99),2)</f>
        <v>0</v>
      </c>
      <c r="BA94" s="68">
        <f>ROUND(SUM(BA95:BA99),2)</f>
        <v>0</v>
      </c>
      <c r="BB94" s="68">
        <f>ROUND(SUM(BB95:BB99),2)</f>
        <v>0</v>
      </c>
      <c r="BC94" s="68">
        <f>ROUND(SUM(BC95:BC99),2)</f>
        <v>0</v>
      </c>
      <c r="BD94" s="70">
        <f>ROUND(SUM(BD95:BD99),2)</f>
        <v>0</v>
      </c>
      <c r="BS94" s="71" t="s">
        <v>66</v>
      </c>
      <c r="BT94" s="71" t="s">
        <v>67</v>
      </c>
      <c r="BU94" s="72" t="s">
        <v>68</v>
      </c>
      <c r="BV94" s="71" t="s">
        <v>69</v>
      </c>
      <c r="BW94" s="71" t="s">
        <v>4</v>
      </c>
      <c r="BX94" s="71" t="s">
        <v>70</v>
      </c>
      <c r="CL94" s="71" t="s">
        <v>1</v>
      </c>
    </row>
    <row r="95" spans="1:91" s="7" customFormat="1" ht="16.5" customHeight="1">
      <c r="A95" s="73" t="s">
        <v>71</v>
      </c>
      <c r="B95" s="74"/>
      <c r="C95" s="75"/>
      <c r="D95" s="179" t="s">
        <v>72</v>
      </c>
      <c r="E95" s="179"/>
      <c r="F95" s="179"/>
      <c r="G95" s="179"/>
      <c r="H95" s="179"/>
      <c r="I95" s="76"/>
      <c r="J95" s="179" t="s">
        <v>73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'SO 01 - SO 01 Verejné osv...'!J30</f>
        <v>0</v>
      </c>
      <c r="AH95" s="178"/>
      <c r="AI95" s="178"/>
      <c r="AJ95" s="178"/>
      <c r="AK95" s="178"/>
      <c r="AL95" s="178"/>
      <c r="AM95" s="178"/>
      <c r="AN95" s="177">
        <f t="shared" si="0"/>
        <v>0</v>
      </c>
      <c r="AO95" s="178"/>
      <c r="AP95" s="178"/>
      <c r="AQ95" s="77" t="s">
        <v>74</v>
      </c>
      <c r="AR95" s="74"/>
      <c r="AS95" s="78">
        <v>0</v>
      </c>
      <c r="AT95" s="79">
        <f t="shared" si="1"/>
        <v>0</v>
      </c>
      <c r="AU95" s="80">
        <f>'SO 01 - SO 01 Verejné osv...'!P124</f>
        <v>250.24245999999997</v>
      </c>
      <c r="AV95" s="79">
        <f>'SO 01 - SO 01 Verejné osv...'!J33</f>
        <v>0</v>
      </c>
      <c r="AW95" s="79">
        <f>'SO 01 - SO 01 Verejné osv...'!J34</f>
        <v>0</v>
      </c>
      <c r="AX95" s="79">
        <f>'SO 01 - SO 01 Verejné osv...'!J35</f>
        <v>0</v>
      </c>
      <c r="AY95" s="79">
        <f>'SO 01 - SO 01 Verejné osv...'!J36</f>
        <v>0</v>
      </c>
      <c r="AZ95" s="79">
        <f>'SO 01 - SO 01 Verejné osv...'!F33</f>
        <v>0</v>
      </c>
      <c r="BA95" s="79">
        <f>'SO 01 - SO 01 Verejné osv...'!F34</f>
        <v>0</v>
      </c>
      <c r="BB95" s="79">
        <f>'SO 01 - SO 01 Verejné osv...'!F35</f>
        <v>0</v>
      </c>
      <c r="BC95" s="79">
        <f>'SO 01 - SO 01 Verejné osv...'!F36</f>
        <v>0</v>
      </c>
      <c r="BD95" s="81">
        <f>'SO 01 - SO 01 Verejné osv...'!F37</f>
        <v>0</v>
      </c>
      <c r="BT95" s="82" t="s">
        <v>75</v>
      </c>
      <c r="BV95" s="82" t="s">
        <v>69</v>
      </c>
      <c r="BW95" s="82" t="s">
        <v>76</v>
      </c>
      <c r="BX95" s="82" t="s">
        <v>4</v>
      </c>
      <c r="CL95" s="82" t="s">
        <v>1</v>
      </c>
      <c r="CM95" s="82" t="s">
        <v>67</v>
      </c>
    </row>
    <row r="96" spans="1:91" s="7" customFormat="1" ht="24.75" customHeight="1">
      <c r="A96" s="73" t="s">
        <v>71</v>
      </c>
      <c r="B96" s="74"/>
      <c r="C96" s="75"/>
      <c r="D96" s="179" t="s">
        <v>77</v>
      </c>
      <c r="E96" s="179"/>
      <c r="F96" s="179"/>
      <c r="G96" s="179"/>
      <c r="H96" s="179"/>
      <c r="I96" s="76"/>
      <c r="J96" s="179" t="s">
        <v>78</v>
      </c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7">
        <f>'SO 03-1 - SO 03-1 Výstavb...'!J30</f>
        <v>0</v>
      </c>
      <c r="AH96" s="178"/>
      <c r="AI96" s="178"/>
      <c r="AJ96" s="178"/>
      <c r="AK96" s="178"/>
      <c r="AL96" s="178"/>
      <c r="AM96" s="178"/>
      <c r="AN96" s="177">
        <f t="shared" si="0"/>
        <v>0</v>
      </c>
      <c r="AO96" s="178"/>
      <c r="AP96" s="178"/>
      <c r="AQ96" s="77" t="s">
        <v>74</v>
      </c>
      <c r="AR96" s="74"/>
      <c r="AS96" s="78">
        <v>0</v>
      </c>
      <c r="AT96" s="79">
        <f t="shared" si="1"/>
        <v>0</v>
      </c>
      <c r="AU96" s="80">
        <f>'SO 03-1 - SO 03-1 Výstavb...'!P123</f>
        <v>510.44772</v>
      </c>
      <c r="AV96" s="79">
        <f>'SO 03-1 - SO 03-1 Výstavb...'!J33</f>
        <v>0</v>
      </c>
      <c r="AW96" s="79">
        <f>'SO 03-1 - SO 03-1 Výstavb...'!J34</f>
        <v>0</v>
      </c>
      <c r="AX96" s="79">
        <f>'SO 03-1 - SO 03-1 Výstavb...'!J35</f>
        <v>0</v>
      </c>
      <c r="AY96" s="79">
        <f>'SO 03-1 - SO 03-1 Výstavb...'!J36</f>
        <v>0</v>
      </c>
      <c r="AZ96" s="79">
        <f>'SO 03-1 - SO 03-1 Výstavb...'!F33</f>
        <v>0</v>
      </c>
      <c r="BA96" s="79">
        <f>'SO 03-1 - SO 03-1 Výstavb...'!F34</f>
        <v>0</v>
      </c>
      <c r="BB96" s="79">
        <f>'SO 03-1 - SO 03-1 Výstavb...'!F35</f>
        <v>0</v>
      </c>
      <c r="BC96" s="79">
        <f>'SO 03-1 - SO 03-1 Výstavb...'!F36</f>
        <v>0</v>
      </c>
      <c r="BD96" s="81">
        <f>'SO 03-1 - SO 03-1 Výstavb...'!F37</f>
        <v>0</v>
      </c>
      <c r="BT96" s="82" t="s">
        <v>75</v>
      </c>
      <c r="BV96" s="82" t="s">
        <v>69</v>
      </c>
      <c r="BW96" s="82" t="s">
        <v>79</v>
      </c>
      <c r="BX96" s="82" t="s">
        <v>4</v>
      </c>
      <c r="CL96" s="82" t="s">
        <v>1</v>
      </c>
      <c r="CM96" s="82" t="s">
        <v>67</v>
      </c>
    </row>
    <row r="97" spans="1:91" s="7" customFormat="1" ht="24.75" customHeight="1">
      <c r="A97" s="73" t="s">
        <v>71</v>
      </c>
      <c r="B97" s="74"/>
      <c r="C97" s="75"/>
      <c r="D97" s="179" t="s">
        <v>80</v>
      </c>
      <c r="E97" s="179"/>
      <c r="F97" s="179"/>
      <c r="G97" s="179"/>
      <c r="H97" s="179"/>
      <c r="I97" s="76"/>
      <c r="J97" s="179" t="s">
        <v>81</v>
      </c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7">
        <f>'SO 03-2 - SO 03-2 ODSTAVN...'!J30</f>
        <v>0</v>
      </c>
      <c r="AH97" s="178"/>
      <c r="AI97" s="178"/>
      <c r="AJ97" s="178"/>
      <c r="AK97" s="178"/>
      <c r="AL97" s="178"/>
      <c r="AM97" s="178"/>
      <c r="AN97" s="177">
        <f t="shared" si="0"/>
        <v>0</v>
      </c>
      <c r="AO97" s="178"/>
      <c r="AP97" s="178"/>
      <c r="AQ97" s="77" t="s">
        <v>74</v>
      </c>
      <c r="AR97" s="74"/>
      <c r="AS97" s="78">
        <v>0</v>
      </c>
      <c r="AT97" s="79">
        <f t="shared" si="1"/>
        <v>0</v>
      </c>
      <c r="AU97" s="80">
        <f>'SO 03-2 - SO 03-2 ODSTAVN...'!P123</f>
        <v>174.63201600000002</v>
      </c>
      <c r="AV97" s="79">
        <f>'SO 03-2 - SO 03-2 ODSTAVN...'!J33</f>
        <v>0</v>
      </c>
      <c r="AW97" s="79">
        <f>'SO 03-2 - SO 03-2 ODSTAVN...'!J34</f>
        <v>0</v>
      </c>
      <c r="AX97" s="79">
        <f>'SO 03-2 - SO 03-2 ODSTAVN...'!J35</f>
        <v>0</v>
      </c>
      <c r="AY97" s="79">
        <f>'SO 03-2 - SO 03-2 ODSTAVN...'!J36</f>
        <v>0</v>
      </c>
      <c r="AZ97" s="79">
        <f>'SO 03-2 - SO 03-2 ODSTAVN...'!F33</f>
        <v>0</v>
      </c>
      <c r="BA97" s="79">
        <f>'SO 03-2 - SO 03-2 ODSTAVN...'!F34</f>
        <v>0</v>
      </c>
      <c r="BB97" s="79">
        <f>'SO 03-2 - SO 03-2 ODSTAVN...'!F35</f>
        <v>0</v>
      </c>
      <c r="BC97" s="79">
        <f>'SO 03-2 - SO 03-2 ODSTAVN...'!F36</f>
        <v>0</v>
      </c>
      <c r="BD97" s="81">
        <f>'SO 03-2 - SO 03-2 ODSTAVN...'!F37</f>
        <v>0</v>
      </c>
      <c r="BT97" s="82" t="s">
        <v>75</v>
      </c>
      <c r="BV97" s="82" t="s">
        <v>69</v>
      </c>
      <c r="BW97" s="82" t="s">
        <v>82</v>
      </c>
      <c r="BX97" s="82" t="s">
        <v>4</v>
      </c>
      <c r="CL97" s="82" t="s">
        <v>1</v>
      </c>
      <c r="CM97" s="82" t="s">
        <v>67</v>
      </c>
    </row>
    <row r="98" spans="1:91" s="7" customFormat="1" ht="24.75" customHeight="1">
      <c r="A98" s="73" t="s">
        <v>71</v>
      </c>
      <c r="B98" s="74"/>
      <c r="C98" s="75"/>
      <c r="D98" s="179" t="s">
        <v>83</v>
      </c>
      <c r="E98" s="179"/>
      <c r="F98" s="179"/>
      <c r="G98" s="179"/>
      <c r="H98" s="179"/>
      <c r="I98" s="76"/>
      <c r="J98" s="179" t="s">
        <v>84</v>
      </c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7">
        <f>'SO 04 - SO 04 Spevnená pl...'!J30</f>
        <v>0</v>
      </c>
      <c r="AH98" s="178"/>
      <c r="AI98" s="178"/>
      <c r="AJ98" s="178"/>
      <c r="AK98" s="178"/>
      <c r="AL98" s="178"/>
      <c r="AM98" s="178"/>
      <c r="AN98" s="177">
        <f t="shared" si="0"/>
        <v>0</v>
      </c>
      <c r="AO98" s="178"/>
      <c r="AP98" s="178"/>
      <c r="AQ98" s="77" t="s">
        <v>74</v>
      </c>
      <c r="AR98" s="74"/>
      <c r="AS98" s="78">
        <v>0</v>
      </c>
      <c r="AT98" s="79">
        <f t="shared" si="1"/>
        <v>0</v>
      </c>
      <c r="AU98" s="80">
        <f>'SO 04 - SO 04 Spevnená pl...'!P121</f>
        <v>61.943184000000002</v>
      </c>
      <c r="AV98" s="79">
        <f>'SO 04 - SO 04 Spevnená pl...'!J33</f>
        <v>0</v>
      </c>
      <c r="AW98" s="79">
        <f>'SO 04 - SO 04 Spevnená pl...'!J34</f>
        <v>0</v>
      </c>
      <c r="AX98" s="79">
        <f>'SO 04 - SO 04 Spevnená pl...'!J35</f>
        <v>0</v>
      </c>
      <c r="AY98" s="79">
        <f>'SO 04 - SO 04 Spevnená pl...'!J36</f>
        <v>0</v>
      </c>
      <c r="AZ98" s="79">
        <f>'SO 04 - SO 04 Spevnená pl...'!F33</f>
        <v>0</v>
      </c>
      <c r="BA98" s="79">
        <f>'SO 04 - SO 04 Spevnená pl...'!F34</f>
        <v>0</v>
      </c>
      <c r="BB98" s="79">
        <f>'SO 04 - SO 04 Spevnená pl...'!F35</f>
        <v>0</v>
      </c>
      <c r="BC98" s="79">
        <f>'SO 04 - SO 04 Spevnená pl...'!F36</f>
        <v>0</v>
      </c>
      <c r="BD98" s="81">
        <f>'SO 04 - SO 04 Spevnená pl...'!F37</f>
        <v>0</v>
      </c>
      <c r="BT98" s="82" t="s">
        <v>75</v>
      </c>
      <c r="BV98" s="82" t="s">
        <v>69</v>
      </c>
      <c r="BW98" s="82" t="s">
        <v>85</v>
      </c>
      <c r="BX98" s="82" t="s">
        <v>4</v>
      </c>
      <c r="CL98" s="82" t="s">
        <v>1</v>
      </c>
      <c r="CM98" s="82" t="s">
        <v>67</v>
      </c>
    </row>
    <row r="99" spans="1:91" s="7" customFormat="1" ht="16.5" customHeight="1">
      <c r="A99" s="73" t="s">
        <v>71</v>
      </c>
      <c r="B99" s="74"/>
      <c r="C99" s="75"/>
      <c r="D99" s="179" t="s">
        <v>86</v>
      </c>
      <c r="E99" s="179"/>
      <c r="F99" s="179"/>
      <c r="G99" s="179"/>
      <c r="H99" s="179"/>
      <c r="I99" s="76"/>
      <c r="J99" s="179" t="s">
        <v>87</v>
      </c>
      <c r="K99" s="179"/>
      <c r="L99" s="17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7">
        <f>'SO 05 - SO 05 Výstavba ch...'!J30</f>
        <v>0</v>
      </c>
      <c r="AH99" s="178"/>
      <c r="AI99" s="178"/>
      <c r="AJ99" s="178"/>
      <c r="AK99" s="178"/>
      <c r="AL99" s="178"/>
      <c r="AM99" s="178"/>
      <c r="AN99" s="177">
        <f t="shared" si="0"/>
        <v>0</v>
      </c>
      <c r="AO99" s="178"/>
      <c r="AP99" s="178"/>
      <c r="AQ99" s="77" t="s">
        <v>74</v>
      </c>
      <c r="AR99" s="74"/>
      <c r="AS99" s="78">
        <v>0</v>
      </c>
      <c r="AT99" s="79">
        <f t="shared" si="1"/>
        <v>0</v>
      </c>
      <c r="AU99" s="80">
        <f>'SO 05 - SO 05 Výstavba ch...'!P125</f>
        <v>1253.2049615000001</v>
      </c>
      <c r="AV99" s="79">
        <f>'SO 05 - SO 05 Výstavba ch...'!J33</f>
        <v>0</v>
      </c>
      <c r="AW99" s="79">
        <f>'SO 05 - SO 05 Výstavba ch...'!J34</f>
        <v>0</v>
      </c>
      <c r="AX99" s="79">
        <f>'SO 05 - SO 05 Výstavba ch...'!J35</f>
        <v>0</v>
      </c>
      <c r="AY99" s="79">
        <f>'SO 05 - SO 05 Výstavba ch...'!J36</f>
        <v>0</v>
      </c>
      <c r="AZ99" s="79">
        <f>'SO 05 - SO 05 Výstavba ch...'!F33</f>
        <v>0</v>
      </c>
      <c r="BA99" s="79">
        <f>'SO 05 - SO 05 Výstavba ch...'!F34</f>
        <v>0</v>
      </c>
      <c r="BB99" s="79">
        <f>'SO 05 - SO 05 Výstavba ch...'!F35</f>
        <v>0</v>
      </c>
      <c r="BC99" s="79">
        <f>'SO 05 - SO 05 Výstavba ch...'!F36</f>
        <v>0</v>
      </c>
      <c r="BD99" s="81">
        <f>'SO 05 - SO 05 Výstavba ch...'!F37</f>
        <v>0</v>
      </c>
      <c r="BT99" s="82" t="s">
        <v>75</v>
      </c>
      <c r="BV99" s="82" t="s">
        <v>69</v>
      </c>
      <c r="BW99" s="82" t="s">
        <v>88</v>
      </c>
      <c r="BX99" s="82" t="s">
        <v>4</v>
      </c>
      <c r="CL99" s="82" t="s">
        <v>1</v>
      </c>
      <c r="CM99" s="82" t="s">
        <v>67</v>
      </c>
    </row>
    <row r="100" spans="1:91" s="2" customFormat="1" ht="30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  <row r="101" spans="1:9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</sheetData>
  <mergeCells count="56">
    <mergeCell ref="L85:AO85"/>
    <mergeCell ref="AM87:AN87"/>
    <mergeCell ref="AM89:AP89"/>
    <mergeCell ref="AS89:AT91"/>
    <mergeCell ref="AM90:AP90"/>
    <mergeCell ref="J96:AF96"/>
    <mergeCell ref="AG96:AM96"/>
    <mergeCell ref="D96:H96"/>
    <mergeCell ref="AN96:AP96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AN99:AP99"/>
    <mergeCell ref="AG99:AM99"/>
    <mergeCell ref="D99:H99"/>
    <mergeCell ref="J99:AF99"/>
    <mergeCell ref="AN97:AP97"/>
    <mergeCell ref="AG97:AM97"/>
    <mergeCell ref="J97:AF97"/>
    <mergeCell ref="D97:H97"/>
    <mergeCell ref="AN98:AP98"/>
    <mergeCell ref="AG98:AM98"/>
    <mergeCell ref="D98:H98"/>
    <mergeCell ref="J98:AF98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SO 01 - SO 01 Verejné osv...'!C2" display="/" xr:uid="{00000000-0004-0000-0000-000000000000}"/>
    <hyperlink ref="A96" location="'SO 03-1 - SO 03-1 Výstavb...'!C2" display="/" xr:uid="{00000000-0004-0000-0000-000002000000}"/>
    <hyperlink ref="A97" location="'SO 03-2 - SO 03-2 ODSTAVN...'!C2" display="/" xr:uid="{00000000-0004-0000-0000-000003000000}"/>
    <hyperlink ref="A98" location="'SO 04 - SO 04 Spevnená pl...'!C2" display="/" xr:uid="{00000000-0004-0000-0000-000004000000}"/>
    <hyperlink ref="A99" location="'SO 05 - SO 05 Výstavba ch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73"/>
  <sheetViews>
    <sheetView showGridLines="0" workbookViewId="0">
      <selection activeCell="F133" sqref="F13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62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4" t="s">
        <v>76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customHeight="1">
      <c r="B4" s="17"/>
      <c r="D4" s="18" t="s">
        <v>89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197" t="str">
        <f>'Rekapitulácia stavby'!K6</f>
        <v>Rekonštrukcia a výstavba technickej infraštruktúry v obci Kurov</v>
      </c>
      <c r="F7" s="198"/>
      <c r="G7" s="198"/>
      <c r="H7" s="198"/>
      <c r="L7" s="17"/>
    </row>
    <row r="8" spans="1:46" s="2" customFormat="1" ht="12" customHeight="1">
      <c r="A8" s="26"/>
      <c r="B8" s="27"/>
      <c r="C8" s="26"/>
      <c r="D8" s="23" t="s">
        <v>90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7" t="s">
        <v>91</v>
      </c>
      <c r="F9" s="196"/>
      <c r="G9" s="196"/>
      <c r="H9" s="19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1" t="str">
        <f>'Rekapitulácia stavby'!E14</f>
        <v xml:space="preserve"> </v>
      </c>
      <c r="F18" s="171"/>
      <c r="G18" s="171"/>
      <c r="H18" s="171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73" t="s">
        <v>1</v>
      </c>
      <c r="F27" s="173"/>
      <c r="G27" s="173"/>
      <c r="H27" s="173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27</v>
      </c>
      <c r="E30" s="26"/>
      <c r="F30" s="26"/>
      <c r="G30" s="26"/>
      <c r="H30" s="26"/>
      <c r="I30" s="26"/>
      <c r="J30" s="65">
        <f>ROUND(J124,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31</v>
      </c>
      <c r="E33" s="23" t="s">
        <v>32</v>
      </c>
      <c r="F33" s="90">
        <f>ROUND((SUM(BE124:BE172)),  2)</f>
        <v>0</v>
      </c>
      <c r="G33" s="26"/>
      <c r="H33" s="26"/>
      <c r="I33" s="91">
        <v>0.2</v>
      </c>
      <c r="J33" s="90">
        <f>ROUND(((SUM(BE124:BE172))*I33),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33</v>
      </c>
      <c r="F34" s="90">
        <f>ROUND((SUM(BF124:BF172)),  2)</f>
        <v>0</v>
      </c>
      <c r="G34" s="26"/>
      <c r="H34" s="26"/>
      <c r="I34" s="91">
        <v>0.2</v>
      </c>
      <c r="J34" s="90">
        <f>ROUND(((SUM(BF124:BF172))*I34),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0">
        <f>ROUND((SUM(BG124:BG172)),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0">
        <f>ROUND((SUM(BH124:BH172)),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0">
        <f>ROUND((SUM(BI124:BI172)),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37</v>
      </c>
      <c r="E39" s="54"/>
      <c r="F39" s="54"/>
      <c r="G39" s="94" t="s">
        <v>38</v>
      </c>
      <c r="H39" s="95" t="s">
        <v>39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42</v>
      </c>
      <c r="E61" s="29"/>
      <c r="F61" s="98" t="s">
        <v>43</v>
      </c>
      <c r="G61" s="39" t="s">
        <v>42</v>
      </c>
      <c r="H61" s="29"/>
      <c r="I61" s="29"/>
      <c r="J61" s="99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42</v>
      </c>
      <c r="E76" s="29"/>
      <c r="F76" s="98" t="s">
        <v>43</v>
      </c>
      <c r="G76" s="39" t="s">
        <v>42</v>
      </c>
      <c r="H76" s="29"/>
      <c r="I76" s="29"/>
      <c r="J76" s="99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97" t="str">
        <f>E7</f>
        <v>Rekonštrukcia a výstavba technickej infraštruktúry v obci Kurov</v>
      </c>
      <c r="F85" s="198"/>
      <c r="G85" s="198"/>
      <c r="H85" s="19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90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7" t="str">
        <f>E9</f>
        <v>SO 01 - SO 01 Verejné osvetlenie</v>
      </c>
      <c r="F87" s="196"/>
      <c r="G87" s="196"/>
      <c r="H87" s="19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2" t="s">
        <v>95</v>
      </c>
      <c r="D96" s="26"/>
      <c r="E96" s="26"/>
      <c r="F96" s="26"/>
      <c r="G96" s="26"/>
      <c r="H96" s="26"/>
      <c r="I96" s="26"/>
      <c r="J96" s="65">
        <f>J124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hidden="1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1:31" s="10" customFormat="1" ht="19.899999999999999" hidden="1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1:31" s="10" customFormat="1" ht="19.899999999999999" hidden="1" customHeight="1">
      <c r="B99" s="107"/>
      <c r="D99" s="108" t="s">
        <v>99</v>
      </c>
      <c r="E99" s="109"/>
      <c r="F99" s="109"/>
      <c r="G99" s="109"/>
      <c r="H99" s="109"/>
      <c r="I99" s="109"/>
      <c r="J99" s="110">
        <f>J129</f>
        <v>0</v>
      </c>
      <c r="L99" s="107"/>
    </row>
    <row r="100" spans="1:31" s="10" customFormat="1" ht="19.899999999999999" hidden="1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J131</f>
        <v>0</v>
      </c>
      <c r="L100" s="107"/>
    </row>
    <row r="101" spans="1:31" s="9" customFormat="1" ht="24.95" hidden="1" customHeight="1">
      <c r="B101" s="103"/>
      <c r="D101" s="104" t="s">
        <v>101</v>
      </c>
      <c r="E101" s="105"/>
      <c r="F101" s="105"/>
      <c r="G101" s="105"/>
      <c r="H101" s="105"/>
      <c r="I101" s="105"/>
      <c r="J101" s="106">
        <f>J133</f>
        <v>0</v>
      </c>
      <c r="L101" s="103"/>
    </row>
    <row r="102" spans="1:31" s="10" customFormat="1" ht="19.899999999999999" hidden="1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J134</f>
        <v>0</v>
      </c>
      <c r="L102" s="107"/>
    </row>
    <row r="103" spans="1:31" s="10" customFormat="1" ht="19.899999999999999" hidden="1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J163</f>
        <v>0</v>
      </c>
      <c r="L103" s="107"/>
    </row>
    <row r="104" spans="1:31" s="9" customFormat="1" ht="24.95" hidden="1" customHeight="1">
      <c r="B104" s="103"/>
      <c r="D104" s="104" t="s">
        <v>104</v>
      </c>
      <c r="E104" s="105"/>
      <c r="F104" s="105"/>
      <c r="G104" s="105"/>
      <c r="H104" s="105"/>
      <c r="I104" s="105"/>
      <c r="J104" s="106">
        <f>J171</f>
        <v>0</v>
      </c>
      <c r="L104" s="103"/>
    </row>
    <row r="105" spans="1:31" s="2" customFormat="1" ht="21.75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hidden="1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idden="1"/>
    <row r="108" spans="1:31" hidden="1"/>
    <row r="109" spans="1:31" hidden="1"/>
    <row r="110" spans="1:31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105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12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197" t="str">
        <f>E7</f>
        <v>Rekonštrukcia a výstavba technickej infraštruktúry v obci Kurov</v>
      </c>
      <c r="F114" s="198"/>
      <c r="G114" s="198"/>
      <c r="H114" s="198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90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7" t="str">
        <f>E9</f>
        <v>SO 01 - SO 01 Verejné osvetlenie</v>
      </c>
      <c r="F116" s="196"/>
      <c r="G116" s="196"/>
      <c r="H116" s="19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16</v>
      </c>
      <c r="D118" s="26"/>
      <c r="E118" s="26"/>
      <c r="F118" s="21" t="str">
        <f>F12</f>
        <v xml:space="preserve"> </v>
      </c>
      <c r="G118" s="26"/>
      <c r="H118" s="26"/>
      <c r="I118" s="23" t="s">
        <v>18</v>
      </c>
      <c r="J118" s="49">
        <f>IF(J12="","",J12)</f>
        <v>0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19</v>
      </c>
      <c r="D120" s="26"/>
      <c r="E120" s="26"/>
      <c r="F120" s="21" t="str">
        <f>E15</f>
        <v xml:space="preserve"> </v>
      </c>
      <c r="G120" s="26"/>
      <c r="H120" s="26"/>
      <c r="I120" s="23" t="s">
        <v>23</v>
      </c>
      <c r="J120" s="24" t="str">
        <f>E21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22</v>
      </c>
      <c r="D121" s="26"/>
      <c r="E121" s="26"/>
      <c r="F121" s="21" t="str">
        <f>IF(E18="","",E18)</f>
        <v xml:space="preserve"> </v>
      </c>
      <c r="G121" s="26"/>
      <c r="H121" s="26"/>
      <c r="I121" s="23" t="s">
        <v>25</v>
      </c>
      <c r="J121" s="24" t="str">
        <f>E24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1"/>
      <c r="B123" s="112"/>
      <c r="C123" s="113" t="s">
        <v>106</v>
      </c>
      <c r="D123" s="114" t="s">
        <v>52</v>
      </c>
      <c r="E123" s="114" t="s">
        <v>48</v>
      </c>
      <c r="F123" s="114" t="s">
        <v>49</v>
      </c>
      <c r="G123" s="114" t="s">
        <v>107</v>
      </c>
      <c r="H123" s="114" t="s">
        <v>108</v>
      </c>
      <c r="I123" s="114" t="s">
        <v>109</v>
      </c>
      <c r="J123" s="115" t="s">
        <v>94</v>
      </c>
      <c r="K123" s="116" t="s">
        <v>110</v>
      </c>
      <c r="L123" s="117"/>
      <c r="M123" s="56" t="s">
        <v>1</v>
      </c>
      <c r="N123" s="57" t="s">
        <v>31</v>
      </c>
      <c r="O123" s="57" t="s">
        <v>111</v>
      </c>
      <c r="P123" s="57" t="s">
        <v>112</v>
      </c>
      <c r="Q123" s="57" t="s">
        <v>113</v>
      </c>
      <c r="R123" s="57" t="s">
        <v>114</v>
      </c>
      <c r="S123" s="57" t="s">
        <v>115</v>
      </c>
      <c r="T123" s="58" t="s">
        <v>116</v>
      </c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</row>
    <row r="124" spans="1:65" s="2" customFormat="1" ht="22.9" customHeight="1">
      <c r="A124" s="26"/>
      <c r="B124" s="27"/>
      <c r="C124" s="63" t="s">
        <v>95</v>
      </c>
      <c r="D124" s="26"/>
      <c r="E124" s="26"/>
      <c r="F124" s="26"/>
      <c r="G124" s="26"/>
      <c r="H124" s="26"/>
      <c r="I124" s="26"/>
      <c r="J124" s="118">
        <f>BK124</f>
        <v>0</v>
      </c>
      <c r="K124" s="26"/>
      <c r="L124" s="27"/>
      <c r="M124" s="59"/>
      <c r="N124" s="50"/>
      <c r="O124" s="60"/>
      <c r="P124" s="119">
        <f>P125+P133+P171</f>
        <v>250.24245999999997</v>
      </c>
      <c r="Q124" s="60"/>
      <c r="R124" s="119">
        <f>R125+R133+R171</f>
        <v>11.172790200000001</v>
      </c>
      <c r="S124" s="60"/>
      <c r="T124" s="120">
        <f>T125+T133+T171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66</v>
      </c>
      <c r="AU124" s="14" t="s">
        <v>96</v>
      </c>
      <c r="BK124" s="121">
        <f>BK125+BK133+BK171</f>
        <v>0</v>
      </c>
    </row>
    <row r="125" spans="1:65" s="12" customFormat="1" ht="25.9" customHeight="1">
      <c r="B125" s="122"/>
      <c r="D125" s="123" t="s">
        <v>66</v>
      </c>
      <c r="E125" s="124"/>
      <c r="F125" s="124" t="s">
        <v>117</v>
      </c>
      <c r="J125" s="125">
        <f>BK125</f>
        <v>0</v>
      </c>
      <c r="L125" s="122"/>
      <c r="M125" s="126"/>
      <c r="N125" s="127"/>
      <c r="O125" s="127"/>
      <c r="P125" s="128">
        <f>P126+P129+P131</f>
        <v>26.480460000000001</v>
      </c>
      <c r="Q125" s="127"/>
      <c r="R125" s="128">
        <f>R126+R129+R131</f>
        <v>10.663180200000001</v>
      </c>
      <c r="S125" s="127"/>
      <c r="T125" s="129">
        <f>T126+T129+T131</f>
        <v>0</v>
      </c>
      <c r="AR125" s="123" t="s">
        <v>75</v>
      </c>
      <c r="AT125" s="130" t="s">
        <v>66</v>
      </c>
      <c r="AU125" s="130" t="s">
        <v>67</v>
      </c>
      <c r="AY125" s="123" t="s">
        <v>118</v>
      </c>
      <c r="BK125" s="131">
        <f>BK126+BK129+BK131</f>
        <v>0</v>
      </c>
    </row>
    <row r="126" spans="1:65" s="12" customFormat="1" ht="22.9" customHeight="1">
      <c r="B126" s="122"/>
      <c r="D126" s="123" t="s">
        <v>66</v>
      </c>
      <c r="E126" s="132"/>
      <c r="F126" s="132" t="s">
        <v>119</v>
      </c>
      <c r="J126" s="133">
        <f>BK126</f>
        <v>0</v>
      </c>
      <c r="L126" s="122"/>
      <c r="M126" s="126"/>
      <c r="N126" s="127"/>
      <c r="O126" s="127"/>
      <c r="P126" s="128">
        <f>SUM(P127:P128)</f>
        <v>4.2767999999999997</v>
      </c>
      <c r="Q126" s="127"/>
      <c r="R126" s="128">
        <f>SUM(R127:R128)</f>
        <v>0</v>
      </c>
      <c r="S126" s="127"/>
      <c r="T126" s="129">
        <f>SUM(T127:T128)</f>
        <v>0</v>
      </c>
      <c r="AR126" s="123" t="s">
        <v>75</v>
      </c>
      <c r="AT126" s="130" t="s">
        <v>66</v>
      </c>
      <c r="AU126" s="130" t="s">
        <v>75</v>
      </c>
      <c r="AY126" s="123" t="s">
        <v>118</v>
      </c>
      <c r="BK126" s="131">
        <f>SUM(BK127:BK128)</f>
        <v>0</v>
      </c>
    </row>
    <row r="127" spans="1:65" s="2" customFormat="1" ht="16.5" customHeight="1">
      <c r="A127" s="26"/>
      <c r="B127" s="134"/>
      <c r="C127" s="135" t="s">
        <v>75</v>
      </c>
      <c r="D127" s="135" t="s">
        <v>120</v>
      </c>
      <c r="E127" s="136"/>
      <c r="F127" s="137" t="s">
        <v>121</v>
      </c>
      <c r="G127" s="138" t="s">
        <v>122</v>
      </c>
      <c r="H127" s="139">
        <v>4.8600000000000003</v>
      </c>
      <c r="I127" s="140"/>
      <c r="J127" s="140">
        <f>ROUND(I127*H127,2)</f>
        <v>0</v>
      </c>
      <c r="K127" s="141"/>
      <c r="L127" s="27"/>
      <c r="M127" s="142" t="s">
        <v>1</v>
      </c>
      <c r="N127" s="143" t="s">
        <v>33</v>
      </c>
      <c r="O127" s="144">
        <v>0.83799999999999997</v>
      </c>
      <c r="P127" s="144">
        <f>O127*H127</f>
        <v>4.0726800000000001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6" t="s">
        <v>123</v>
      </c>
      <c r="AT127" s="146" t="s">
        <v>120</v>
      </c>
      <c r="AU127" s="146" t="s">
        <v>124</v>
      </c>
      <c r="AY127" s="14" t="s">
        <v>118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4" t="s">
        <v>124</v>
      </c>
      <c r="BK127" s="147">
        <f>ROUND(I127*H127,2)</f>
        <v>0</v>
      </c>
      <c r="BL127" s="14" t="s">
        <v>123</v>
      </c>
      <c r="BM127" s="146" t="s">
        <v>125</v>
      </c>
    </row>
    <row r="128" spans="1:65" s="2" customFormat="1" ht="21.75" customHeight="1">
      <c r="A128" s="26"/>
      <c r="B128" s="134"/>
      <c r="C128" s="135" t="s">
        <v>124</v>
      </c>
      <c r="D128" s="135" t="s">
        <v>120</v>
      </c>
      <c r="E128" s="136"/>
      <c r="F128" s="137" t="s">
        <v>126</v>
      </c>
      <c r="G128" s="138" t="s">
        <v>122</v>
      </c>
      <c r="H128" s="139">
        <v>4.8600000000000003</v>
      </c>
      <c r="I128" s="140"/>
      <c r="J128" s="140">
        <f>ROUND(I128*H128,2)</f>
        <v>0</v>
      </c>
      <c r="K128" s="141"/>
      <c r="L128" s="27"/>
      <c r="M128" s="142" t="s">
        <v>1</v>
      </c>
      <c r="N128" s="143" t="s">
        <v>33</v>
      </c>
      <c r="O128" s="144">
        <v>4.2000000000000003E-2</v>
      </c>
      <c r="P128" s="144">
        <f>O128*H128</f>
        <v>0.20412000000000002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6" t="s">
        <v>123</v>
      </c>
      <c r="AT128" s="146" t="s">
        <v>120</v>
      </c>
      <c r="AU128" s="146" t="s">
        <v>124</v>
      </c>
      <c r="AY128" s="14" t="s">
        <v>118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4" t="s">
        <v>124</v>
      </c>
      <c r="BK128" s="147">
        <f>ROUND(I128*H128,2)</f>
        <v>0</v>
      </c>
      <c r="BL128" s="14" t="s">
        <v>123</v>
      </c>
      <c r="BM128" s="146" t="s">
        <v>127</v>
      </c>
    </row>
    <row r="129" spans="1:65" s="12" customFormat="1" ht="22.9" customHeight="1">
      <c r="B129" s="122"/>
      <c r="D129" s="123" t="s">
        <v>66</v>
      </c>
      <c r="E129" s="132"/>
      <c r="F129" s="132" t="s">
        <v>128</v>
      </c>
      <c r="J129" s="133">
        <f>BK129</f>
        <v>0</v>
      </c>
      <c r="L129" s="122"/>
      <c r="M129" s="126"/>
      <c r="N129" s="127"/>
      <c r="O129" s="127"/>
      <c r="P129" s="128">
        <f>P130</f>
        <v>2.8236599999999998</v>
      </c>
      <c r="Q129" s="127"/>
      <c r="R129" s="128">
        <f>R130</f>
        <v>10.663180200000001</v>
      </c>
      <c r="S129" s="127"/>
      <c r="T129" s="129">
        <f>T130</f>
        <v>0</v>
      </c>
      <c r="AR129" s="123" t="s">
        <v>75</v>
      </c>
      <c r="AT129" s="130" t="s">
        <v>66</v>
      </c>
      <c r="AU129" s="130" t="s">
        <v>75</v>
      </c>
      <c r="AY129" s="123" t="s">
        <v>118</v>
      </c>
      <c r="BK129" s="131">
        <f>BK130</f>
        <v>0</v>
      </c>
    </row>
    <row r="130" spans="1:65" s="2" customFormat="1" ht="16.5" customHeight="1">
      <c r="A130" s="26"/>
      <c r="B130" s="134"/>
      <c r="C130" s="135" t="s">
        <v>129</v>
      </c>
      <c r="D130" s="135" t="s">
        <v>120</v>
      </c>
      <c r="E130" s="136"/>
      <c r="F130" s="137" t="s">
        <v>130</v>
      </c>
      <c r="G130" s="138" t="s">
        <v>122</v>
      </c>
      <c r="H130" s="139">
        <v>4.8600000000000003</v>
      </c>
      <c r="I130" s="140"/>
      <c r="J130" s="140">
        <f>ROUND(I130*H130,2)</f>
        <v>0</v>
      </c>
      <c r="K130" s="141"/>
      <c r="L130" s="27"/>
      <c r="M130" s="142" t="s">
        <v>1</v>
      </c>
      <c r="N130" s="143" t="s">
        <v>33</v>
      </c>
      <c r="O130" s="144">
        <v>0.58099999999999996</v>
      </c>
      <c r="P130" s="144">
        <f>O130*H130</f>
        <v>2.8236599999999998</v>
      </c>
      <c r="Q130" s="144">
        <v>2.19407</v>
      </c>
      <c r="R130" s="144">
        <f>Q130*H130</f>
        <v>10.663180200000001</v>
      </c>
      <c r="S130" s="144">
        <v>0</v>
      </c>
      <c r="T130" s="145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6" t="s">
        <v>123</v>
      </c>
      <c r="AT130" s="146" t="s">
        <v>120</v>
      </c>
      <c r="AU130" s="146" t="s">
        <v>124</v>
      </c>
      <c r="AY130" s="14" t="s">
        <v>118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4" t="s">
        <v>124</v>
      </c>
      <c r="BK130" s="147">
        <f>ROUND(I130*H130,2)</f>
        <v>0</v>
      </c>
      <c r="BL130" s="14" t="s">
        <v>123</v>
      </c>
      <c r="BM130" s="146" t="s">
        <v>131</v>
      </c>
    </row>
    <row r="131" spans="1:65" s="12" customFormat="1" ht="22.9" customHeight="1">
      <c r="B131" s="122"/>
      <c r="D131" s="123" t="s">
        <v>66</v>
      </c>
      <c r="E131" s="132"/>
      <c r="F131" s="132" t="s">
        <v>133</v>
      </c>
      <c r="J131" s="133">
        <f>BK131</f>
        <v>0</v>
      </c>
      <c r="L131" s="122"/>
      <c r="M131" s="126"/>
      <c r="N131" s="127"/>
      <c r="O131" s="127"/>
      <c r="P131" s="128">
        <f>P132</f>
        <v>19.38</v>
      </c>
      <c r="Q131" s="127"/>
      <c r="R131" s="128">
        <f>R132</f>
        <v>0</v>
      </c>
      <c r="S131" s="127"/>
      <c r="T131" s="129">
        <f>T132</f>
        <v>0</v>
      </c>
      <c r="AR131" s="123" t="s">
        <v>75</v>
      </c>
      <c r="AT131" s="130" t="s">
        <v>66</v>
      </c>
      <c r="AU131" s="130" t="s">
        <v>75</v>
      </c>
      <c r="AY131" s="123" t="s">
        <v>118</v>
      </c>
      <c r="BK131" s="131">
        <f>BK132</f>
        <v>0</v>
      </c>
    </row>
    <row r="132" spans="1:65" s="2" customFormat="1" ht="33" customHeight="1">
      <c r="A132" s="26"/>
      <c r="B132" s="134"/>
      <c r="C132" s="135" t="s">
        <v>123</v>
      </c>
      <c r="D132" s="135" t="s">
        <v>120</v>
      </c>
      <c r="E132" s="136"/>
      <c r="F132" s="137" t="s">
        <v>134</v>
      </c>
      <c r="G132" s="138" t="s">
        <v>135</v>
      </c>
      <c r="H132" s="139">
        <v>10</v>
      </c>
      <c r="I132" s="140"/>
      <c r="J132" s="140">
        <f>ROUND(I132*H132,2)</f>
        <v>0</v>
      </c>
      <c r="K132" s="141"/>
      <c r="L132" s="27"/>
      <c r="M132" s="142" t="s">
        <v>1</v>
      </c>
      <c r="N132" s="143" t="s">
        <v>33</v>
      </c>
      <c r="O132" s="144">
        <v>1.9379999999999999</v>
      </c>
      <c r="P132" s="144">
        <f>O132*H132</f>
        <v>19.38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6" t="s">
        <v>123</v>
      </c>
      <c r="AT132" s="146" t="s">
        <v>120</v>
      </c>
      <c r="AU132" s="146" t="s">
        <v>124</v>
      </c>
      <c r="AY132" s="14" t="s">
        <v>118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4" t="s">
        <v>124</v>
      </c>
      <c r="BK132" s="147">
        <f>ROUND(I132*H132,2)</f>
        <v>0</v>
      </c>
      <c r="BL132" s="14" t="s">
        <v>123</v>
      </c>
      <c r="BM132" s="146" t="s">
        <v>136</v>
      </c>
    </row>
    <row r="133" spans="1:65" s="12" customFormat="1" ht="25.9" customHeight="1">
      <c r="B133" s="122"/>
      <c r="D133" s="123" t="s">
        <v>66</v>
      </c>
      <c r="E133" s="124"/>
      <c r="F133" s="124" t="s">
        <v>138</v>
      </c>
      <c r="J133" s="125">
        <f>BK133</f>
        <v>0</v>
      </c>
      <c r="L133" s="122"/>
      <c r="M133" s="126"/>
      <c r="N133" s="127"/>
      <c r="O133" s="127"/>
      <c r="P133" s="128">
        <f>P134+P163</f>
        <v>207.86199999999997</v>
      </c>
      <c r="Q133" s="127"/>
      <c r="R133" s="128">
        <f>R134+R163</f>
        <v>0.5096099999999999</v>
      </c>
      <c r="S133" s="127"/>
      <c r="T133" s="129">
        <f>T134+T163</f>
        <v>0</v>
      </c>
      <c r="AR133" s="123" t="s">
        <v>129</v>
      </c>
      <c r="AT133" s="130" t="s">
        <v>66</v>
      </c>
      <c r="AU133" s="130" t="s">
        <v>67</v>
      </c>
      <c r="AY133" s="123" t="s">
        <v>118</v>
      </c>
      <c r="BK133" s="131">
        <f>BK134+BK163</f>
        <v>0</v>
      </c>
    </row>
    <row r="134" spans="1:65" s="12" customFormat="1" ht="22.9" customHeight="1">
      <c r="B134" s="122"/>
      <c r="D134" s="123" t="s">
        <v>66</v>
      </c>
      <c r="E134" s="132"/>
      <c r="F134" s="132" t="s">
        <v>139</v>
      </c>
      <c r="J134" s="133">
        <f>BK134</f>
        <v>0</v>
      </c>
      <c r="L134" s="122"/>
      <c r="M134" s="126"/>
      <c r="N134" s="127"/>
      <c r="O134" s="127"/>
      <c r="P134" s="128">
        <f>SUM(P135:P162)</f>
        <v>82.527999999999992</v>
      </c>
      <c r="Q134" s="127"/>
      <c r="R134" s="128">
        <f>SUM(R135:R162)</f>
        <v>0.47180999999999995</v>
      </c>
      <c r="S134" s="127"/>
      <c r="T134" s="129">
        <f>SUM(T135:T162)</f>
        <v>0</v>
      </c>
      <c r="AR134" s="123" t="s">
        <v>129</v>
      </c>
      <c r="AT134" s="130" t="s">
        <v>66</v>
      </c>
      <c r="AU134" s="130" t="s">
        <v>75</v>
      </c>
      <c r="AY134" s="123" t="s">
        <v>118</v>
      </c>
      <c r="BK134" s="131">
        <f>SUM(BK135:BK162)</f>
        <v>0</v>
      </c>
    </row>
    <row r="135" spans="1:65" s="2" customFormat="1" ht="21.75" customHeight="1">
      <c r="A135" s="26"/>
      <c r="B135" s="134"/>
      <c r="C135" s="135" t="s">
        <v>140</v>
      </c>
      <c r="D135" s="135" t="s">
        <v>120</v>
      </c>
      <c r="E135" s="136"/>
      <c r="F135" s="137" t="s">
        <v>141</v>
      </c>
      <c r="G135" s="138" t="s">
        <v>142</v>
      </c>
      <c r="H135" s="139">
        <v>180</v>
      </c>
      <c r="I135" s="140"/>
      <c r="J135" s="140">
        <f t="shared" ref="J135:J162" si="0">ROUND(I135*H135,2)</f>
        <v>0</v>
      </c>
      <c r="K135" s="141"/>
      <c r="L135" s="27"/>
      <c r="M135" s="142" t="s">
        <v>1</v>
      </c>
      <c r="N135" s="143" t="s">
        <v>33</v>
      </c>
      <c r="O135" s="144">
        <v>8.4000000000000005E-2</v>
      </c>
      <c r="P135" s="144">
        <f t="shared" ref="P135:P162" si="1">O135*H135</f>
        <v>15.120000000000001</v>
      </c>
      <c r="Q135" s="144">
        <v>0</v>
      </c>
      <c r="R135" s="144">
        <f t="shared" ref="R135:R162" si="2">Q135*H135</f>
        <v>0</v>
      </c>
      <c r="S135" s="144">
        <v>0</v>
      </c>
      <c r="T135" s="145">
        <f t="shared" ref="T135:T162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6" t="s">
        <v>143</v>
      </c>
      <c r="AT135" s="146" t="s">
        <v>120</v>
      </c>
      <c r="AU135" s="146" t="s">
        <v>124</v>
      </c>
      <c r="AY135" s="14" t="s">
        <v>118</v>
      </c>
      <c r="BE135" s="147">
        <f t="shared" ref="BE135:BE162" si="4">IF(N135="základná",J135,0)</f>
        <v>0</v>
      </c>
      <c r="BF135" s="147">
        <f t="shared" ref="BF135:BF162" si="5">IF(N135="znížená",J135,0)</f>
        <v>0</v>
      </c>
      <c r="BG135" s="147">
        <f t="shared" ref="BG135:BG162" si="6">IF(N135="zákl. prenesená",J135,0)</f>
        <v>0</v>
      </c>
      <c r="BH135" s="147">
        <f t="shared" ref="BH135:BH162" si="7">IF(N135="zníž. prenesená",J135,0)</f>
        <v>0</v>
      </c>
      <c r="BI135" s="147">
        <f t="shared" ref="BI135:BI162" si="8">IF(N135="nulová",J135,0)</f>
        <v>0</v>
      </c>
      <c r="BJ135" s="14" t="s">
        <v>124</v>
      </c>
      <c r="BK135" s="147">
        <f t="shared" ref="BK135:BK162" si="9">ROUND(I135*H135,2)</f>
        <v>0</v>
      </c>
      <c r="BL135" s="14" t="s">
        <v>143</v>
      </c>
      <c r="BM135" s="146" t="s">
        <v>144</v>
      </c>
    </row>
    <row r="136" spans="1:65" s="2" customFormat="1" ht="16.5" customHeight="1">
      <c r="A136" s="26"/>
      <c r="B136" s="134"/>
      <c r="C136" s="148" t="s">
        <v>145</v>
      </c>
      <c r="D136" s="148" t="s">
        <v>137</v>
      </c>
      <c r="E136" s="149"/>
      <c r="F136" s="150" t="s">
        <v>146</v>
      </c>
      <c r="G136" s="151" t="s">
        <v>142</v>
      </c>
      <c r="H136" s="152">
        <v>180</v>
      </c>
      <c r="I136" s="153"/>
      <c r="J136" s="153">
        <f t="shared" si="0"/>
        <v>0</v>
      </c>
      <c r="K136" s="154"/>
      <c r="L136" s="155"/>
      <c r="M136" s="156" t="s">
        <v>1</v>
      </c>
      <c r="N136" s="157" t="s">
        <v>33</v>
      </c>
      <c r="O136" s="144">
        <v>0</v>
      </c>
      <c r="P136" s="144">
        <f t="shared" si="1"/>
        <v>0</v>
      </c>
      <c r="Q136" s="144">
        <v>1.7000000000000001E-4</v>
      </c>
      <c r="R136" s="144">
        <f t="shared" si="2"/>
        <v>3.0600000000000002E-2</v>
      </c>
      <c r="S136" s="144">
        <v>0</v>
      </c>
      <c r="T136" s="14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6" t="s">
        <v>147</v>
      </c>
      <c r="AT136" s="146" t="s">
        <v>137</v>
      </c>
      <c r="AU136" s="146" t="s">
        <v>124</v>
      </c>
      <c r="AY136" s="14" t="s">
        <v>118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4" t="s">
        <v>124</v>
      </c>
      <c r="BK136" s="147">
        <f t="shared" si="9"/>
        <v>0</v>
      </c>
      <c r="BL136" s="14" t="s">
        <v>147</v>
      </c>
      <c r="BM136" s="146" t="s">
        <v>148</v>
      </c>
    </row>
    <row r="137" spans="1:65" s="2" customFormat="1" ht="21.75" customHeight="1">
      <c r="A137" s="26"/>
      <c r="B137" s="134"/>
      <c r="C137" s="135" t="s">
        <v>149</v>
      </c>
      <c r="D137" s="135" t="s">
        <v>120</v>
      </c>
      <c r="E137" s="136"/>
      <c r="F137" s="137" t="s">
        <v>150</v>
      </c>
      <c r="G137" s="138" t="s">
        <v>151</v>
      </c>
      <c r="H137" s="139">
        <v>38</v>
      </c>
      <c r="I137" s="140"/>
      <c r="J137" s="140">
        <f t="shared" si="0"/>
        <v>0</v>
      </c>
      <c r="K137" s="141"/>
      <c r="L137" s="27"/>
      <c r="M137" s="142" t="s">
        <v>1</v>
      </c>
      <c r="N137" s="143" t="s">
        <v>33</v>
      </c>
      <c r="O137" s="144">
        <v>0.11600000000000001</v>
      </c>
      <c r="P137" s="144">
        <f t="shared" si="1"/>
        <v>4.4080000000000004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6" t="s">
        <v>143</v>
      </c>
      <c r="AT137" s="146" t="s">
        <v>120</v>
      </c>
      <c r="AU137" s="146" t="s">
        <v>124</v>
      </c>
      <c r="AY137" s="14" t="s">
        <v>118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4" t="s">
        <v>124</v>
      </c>
      <c r="BK137" s="147">
        <f t="shared" si="9"/>
        <v>0</v>
      </c>
      <c r="BL137" s="14" t="s">
        <v>143</v>
      </c>
      <c r="BM137" s="146" t="s">
        <v>152</v>
      </c>
    </row>
    <row r="138" spans="1:65" s="2" customFormat="1" ht="21.75" customHeight="1">
      <c r="A138" s="26"/>
      <c r="B138" s="134"/>
      <c r="C138" s="135" t="s">
        <v>153</v>
      </c>
      <c r="D138" s="135" t="s">
        <v>120</v>
      </c>
      <c r="E138" s="136"/>
      <c r="F138" s="137" t="s">
        <v>154</v>
      </c>
      <c r="G138" s="138" t="s">
        <v>151</v>
      </c>
      <c r="H138" s="139">
        <v>5</v>
      </c>
      <c r="I138" s="140"/>
      <c r="J138" s="140">
        <f t="shared" si="0"/>
        <v>0</v>
      </c>
      <c r="K138" s="141"/>
      <c r="L138" s="27"/>
      <c r="M138" s="142" t="s">
        <v>1</v>
      </c>
      <c r="N138" s="143" t="s">
        <v>33</v>
      </c>
      <c r="O138" s="144">
        <v>0.44</v>
      </c>
      <c r="P138" s="144">
        <f t="shared" si="1"/>
        <v>2.2000000000000002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6" t="s">
        <v>143</v>
      </c>
      <c r="AT138" s="146" t="s">
        <v>120</v>
      </c>
      <c r="AU138" s="146" t="s">
        <v>124</v>
      </c>
      <c r="AY138" s="14" t="s">
        <v>118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4" t="s">
        <v>124</v>
      </c>
      <c r="BK138" s="147">
        <f t="shared" si="9"/>
        <v>0</v>
      </c>
      <c r="BL138" s="14" t="s">
        <v>143</v>
      </c>
      <c r="BM138" s="146" t="s">
        <v>155</v>
      </c>
    </row>
    <row r="139" spans="1:65" s="2" customFormat="1" ht="21.75" customHeight="1">
      <c r="A139" s="26"/>
      <c r="B139" s="134"/>
      <c r="C139" s="148" t="s">
        <v>132</v>
      </c>
      <c r="D139" s="148" t="s">
        <v>137</v>
      </c>
      <c r="E139" s="149"/>
      <c r="F139" s="150" t="s">
        <v>156</v>
      </c>
      <c r="G139" s="151" t="s">
        <v>151</v>
      </c>
      <c r="H139" s="152">
        <v>4</v>
      </c>
      <c r="I139" s="153"/>
      <c r="J139" s="153">
        <f t="shared" si="0"/>
        <v>0</v>
      </c>
      <c r="K139" s="154"/>
      <c r="L139" s="155"/>
      <c r="M139" s="156" t="s">
        <v>1</v>
      </c>
      <c r="N139" s="157" t="s">
        <v>33</v>
      </c>
      <c r="O139" s="144">
        <v>0</v>
      </c>
      <c r="P139" s="144">
        <f t="shared" si="1"/>
        <v>0</v>
      </c>
      <c r="Q139" s="144">
        <v>1.1999999999999999E-3</v>
      </c>
      <c r="R139" s="144">
        <f t="shared" si="2"/>
        <v>4.7999999999999996E-3</v>
      </c>
      <c r="S139" s="144">
        <v>0</v>
      </c>
      <c r="T139" s="145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6" t="s">
        <v>147</v>
      </c>
      <c r="AT139" s="146" t="s">
        <v>137</v>
      </c>
      <c r="AU139" s="146" t="s">
        <v>124</v>
      </c>
      <c r="AY139" s="14" t="s">
        <v>118</v>
      </c>
      <c r="BE139" s="147">
        <f t="shared" si="4"/>
        <v>0</v>
      </c>
      <c r="BF139" s="147">
        <f t="shared" si="5"/>
        <v>0</v>
      </c>
      <c r="BG139" s="147">
        <f t="shared" si="6"/>
        <v>0</v>
      </c>
      <c r="BH139" s="147">
        <f t="shared" si="7"/>
        <v>0</v>
      </c>
      <c r="BI139" s="147">
        <f t="shared" si="8"/>
        <v>0</v>
      </c>
      <c r="BJ139" s="14" t="s">
        <v>124</v>
      </c>
      <c r="BK139" s="147">
        <f t="shared" si="9"/>
        <v>0</v>
      </c>
      <c r="BL139" s="14" t="s">
        <v>147</v>
      </c>
      <c r="BM139" s="146" t="s">
        <v>157</v>
      </c>
    </row>
    <row r="140" spans="1:65" s="2" customFormat="1" ht="21.75" customHeight="1">
      <c r="A140" s="26"/>
      <c r="B140" s="134"/>
      <c r="C140" s="148" t="s">
        <v>158</v>
      </c>
      <c r="D140" s="148" t="s">
        <v>137</v>
      </c>
      <c r="E140" s="149"/>
      <c r="F140" s="150" t="s">
        <v>159</v>
      </c>
      <c r="G140" s="151" t="s">
        <v>160</v>
      </c>
      <c r="H140" s="152">
        <v>1</v>
      </c>
      <c r="I140" s="153"/>
      <c r="J140" s="153">
        <f t="shared" si="0"/>
        <v>0</v>
      </c>
      <c r="K140" s="154"/>
      <c r="L140" s="155"/>
      <c r="M140" s="156" t="s">
        <v>1</v>
      </c>
      <c r="N140" s="157" t="s">
        <v>33</v>
      </c>
      <c r="O140" s="144">
        <v>0</v>
      </c>
      <c r="P140" s="144">
        <f t="shared" si="1"/>
        <v>0</v>
      </c>
      <c r="Q140" s="144">
        <v>0</v>
      </c>
      <c r="R140" s="144">
        <f t="shared" si="2"/>
        <v>0</v>
      </c>
      <c r="S140" s="144">
        <v>0</v>
      </c>
      <c r="T140" s="145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6" t="s">
        <v>147</v>
      </c>
      <c r="AT140" s="146" t="s">
        <v>137</v>
      </c>
      <c r="AU140" s="146" t="s">
        <v>124</v>
      </c>
      <c r="AY140" s="14" t="s">
        <v>118</v>
      </c>
      <c r="BE140" s="147">
        <f t="shared" si="4"/>
        <v>0</v>
      </c>
      <c r="BF140" s="147">
        <f t="shared" si="5"/>
        <v>0</v>
      </c>
      <c r="BG140" s="147">
        <f t="shared" si="6"/>
        <v>0</v>
      </c>
      <c r="BH140" s="147">
        <f t="shared" si="7"/>
        <v>0</v>
      </c>
      <c r="BI140" s="147">
        <f t="shared" si="8"/>
        <v>0</v>
      </c>
      <c r="BJ140" s="14" t="s">
        <v>124</v>
      </c>
      <c r="BK140" s="147">
        <f t="shared" si="9"/>
        <v>0</v>
      </c>
      <c r="BL140" s="14" t="s">
        <v>147</v>
      </c>
      <c r="BM140" s="146" t="s">
        <v>161</v>
      </c>
    </row>
    <row r="141" spans="1:65" s="2" customFormat="1" ht="21.75" customHeight="1">
      <c r="A141" s="26"/>
      <c r="B141" s="134"/>
      <c r="C141" s="135" t="s">
        <v>162</v>
      </c>
      <c r="D141" s="135" t="s">
        <v>120</v>
      </c>
      <c r="E141" s="136"/>
      <c r="F141" s="137" t="s">
        <v>163</v>
      </c>
      <c r="G141" s="138" t="s">
        <v>151</v>
      </c>
      <c r="H141" s="139">
        <v>4</v>
      </c>
      <c r="I141" s="140"/>
      <c r="J141" s="140">
        <f t="shared" si="0"/>
        <v>0</v>
      </c>
      <c r="K141" s="141"/>
      <c r="L141" s="27"/>
      <c r="M141" s="142" t="s">
        <v>1</v>
      </c>
      <c r="N141" s="143" t="s">
        <v>33</v>
      </c>
      <c r="O141" s="144">
        <v>1.7</v>
      </c>
      <c r="P141" s="144">
        <f t="shared" si="1"/>
        <v>6.8</v>
      </c>
      <c r="Q141" s="144">
        <v>0</v>
      </c>
      <c r="R141" s="144">
        <f t="shared" si="2"/>
        <v>0</v>
      </c>
      <c r="S141" s="144">
        <v>0</v>
      </c>
      <c r="T141" s="145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6" t="s">
        <v>143</v>
      </c>
      <c r="AT141" s="146" t="s">
        <v>120</v>
      </c>
      <c r="AU141" s="146" t="s">
        <v>124</v>
      </c>
      <c r="AY141" s="14" t="s">
        <v>118</v>
      </c>
      <c r="BE141" s="147">
        <f t="shared" si="4"/>
        <v>0</v>
      </c>
      <c r="BF141" s="147">
        <f t="shared" si="5"/>
        <v>0</v>
      </c>
      <c r="BG141" s="147">
        <f t="shared" si="6"/>
        <v>0</v>
      </c>
      <c r="BH141" s="147">
        <f t="shared" si="7"/>
        <v>0</v>
      </c>
      <c r="BI141" s="147">
        <f t="shared" si="8"/>
        <v>0</v>
      </c>
      <c r="BJ141" s="14" t="s">
        <v>124</v>
      </c>
      <c r="BK141" s="147">
        <f t="shared" si="9"/>
        <v>0</v>
      </c>
      <c r="BL141" s="14" t="s">
        <v>143</v>
      </c>
      <c r="BM141" s="146" t="s">
        <v>164</v>
      </c>
    </row>
    <row r="142" spans="1:65" s="2" customFormat="1" ht="21.75" customHeight="1">
      <c r="A142" s="26"/>
      <c r="B142" s="134"/>
      <c r="C142" s="148" t="s">
        <v>165</v>
      </c>
      <c r="D142" s="148" t="s">
        <v>137</v>
      </c>
      <c r="E142" s="149"/>
      <c r="F142" s="150" t="s">
        <v>166</v>
      </c>
      <c r="G142" s="151" t="s">
        <v>151</v>
      </c>
      <c r="H142" s="152">
        <v>4</v>
      </c>
      <c r="I142" s="153"/>
      <c r="J142" s="153">
        <f t="shared" si="0"/>
        <v>0</v>
      </c>
      <c r="K142" s="154"/>
      <c r="L142" s="155"/>
      <c r="M142" s="156" t="s">
        <v>1</v>
      </c>
      <c r="N142" s="157" t="s">
        <v>33</v>
      </c>
      <c r="O142" s="144">
        <v>0</v>
      </c>
      <c r="P142" s="144">
        <f t="shared" si="1"/>
        <v>0</v>
      </c>
      <c r="Q142" s="144">
        <v>3.984E-2</v>
      </c>
      <c r="R142" s="144">
        <f t="shared" si="2"/>
        <v>0.15936</v>
      </c>
      <c r="S142" s="144">
        <v>0</v>
      </c>
      <c r="T142" s="145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6" t="s">
        <v>147</v>
      </c>
      <c r="AT142" s="146" t="s">
        <v>137</v>
      </c>
      <c r="AU142" s="146" t="s">
        <v>124</v>
      </c>
      <c r="AY142" s="14" t="s">
        <v>118</v>
      </c>
      <c r="BE142" s="147">
        <f t="shared" si="4"/>
        <v>0</v>
      </c>
      <c r="BF142" s="147">
        <f t="shared" si="5"/>
        <v>0</v>
      </c>
      <c r="BG142" s="147">
        <f t="shared" si="6"/>
        <v>0</v>
      </c>
      <c r="BH142" s="147">
        <f t="shared" si="7"/>
        <v>0</v>
      </c>
      <c r="BI142" s="147">
        <f t="shared" si="8"/>
        <v>0</v>
      </c>
      <c r="BJ142" s="14" t="s">
        <v>124</v>
      </c>
      <c r="BK142" s="147">
        <f t="shared" si="9"/>
        <v>0</v>
      </c>
      <c r="BL142" s="14" t="s">
        <v>147</v>
      </c>
      <c r="BM142" s="146" t="s">
        <v>167</v>
      </c>
    </row>
    <row r="143" spans="1:65" s="2" customFormat="1" ht="21.75" customHeight="1">
      <c r="A143" s="26"/>
      <c r="B143" s="134"/>
      <c r="C143" s="135" t="s">
        <v>168</v>
      </c>
      <c r="D143" s="135" t="s">
        <v>120</v>
      </c>
      <c r="E143" s="136"/>
      <c r="F143" s="137" t="s">
        <v>169</v>
      </c>
      <c r="G143" s="138" t="s">
        <v>151</v>
      </c>
      <c r="H143" s="139">
        <v>1</v>
      </c>
      <c r="I143" s="140"/>
      <c r="J143" s="140">
        <f t="shared" si="0"/>
        <v>0</v>
      </c>
      <c r="K143" s="141"/>
      <c r="L143" s="27"/>
      <c r="M143" s="142" t="s">
        <v>1</v>
      </c>
      <c r="N143" s="143" t="s">
        <v>33</v>
      </c>
      <c r="O143" s="144">
        <v>2.1</v>
      </c>
      <c r="P143" s="144">
        <f t="shared" si="1"/>
        <v>2.1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6" t="s">
        <v>143</v>
      </c>
      <c r="AT143" s="146" t="s">
        <v>120</v>
      </c>
      <c r="AU143" s="146" t="s">
        <v>124</v>
      </c>
      <c r="AY143" s="14" t="s">
        <v>118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4" t="s">
        <v>124</v>
      </c>
      <c r="BK143" s="147">
        <f t="shared" si="9"/>
        <v>0</v>
      </c>
      <c r="BL143" s="14" t="s">
        <v>143</v>
      </c>
      <c r="BM143" s="146" t="s">
        <v>170</v>
      </c>
    </row>
    <row r="144" spans="1:65" s="2" customFormat="1" ht="21.75" customHeight="1">
      <c r="A144" s="26"/>
      <c r="B144" s="134"/>
      <c r="C144" s="148" t="s">
        <v>171</v>
      </c>
      <c r="D144" s="148" t="s">
        <v>137</v>
      </c>
      <c r="E144" s="149"/>
      <c r="F144" s="150" t="s">
        <v>172</v>
      </c>
      <c r="G144" s="151" t="s">
        <v>151</v>
      </c>
      <c r="H144" s="152">
        <v>1</v>
      </c>
      <c r="I144" s="153"/>
      <c r="J144" s="153">
        <f t="shared" si="0"/>
        <v>0</v>
      </c>
      <c r="K144" s="154"/>
      <c r="L144" s="155"/>
      <c r="M144" s="156" t="s">
        <v>1</v>
      </c>
      <c r="N144" s="157" t="s">
        <v>33</v>
      </c>
      <c r="O144" s="144">
        <v>0</v>
      </c>
      <c r="P144" s="144">
        <f t="shared" si="1"/>
        <v>0</v>
      </c>
      <c r="Q144" s="144">
        <v>7.1040000000000006E-2</v>
      </c>
      <c r="R144" s="144">
        <f t="shared" si="2"/>
        <v>7.1040000000000006E-2</v>
      </c>
      <c r="S144" s="144">
        <v>0</v>
      </c>
      <c r="T144" s="145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6" t="s">
        <v>147</v>
      </c>
      <c r="AT144" s="146" t="s">
        <v>137</v>
      </c>
      <c r="AU144" s="146" t="s">
        <v>124</v>
      </c>
      <c r="AY144" s="14" t="s">
        <v>118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4" t="s">
        <v>124</v>
      </c>
      <c r="BK144" s="147">
        <f t="shared" si="9"/>
        <v>0</v>
      </c>
      <c r="BL144" s="14" t="s">
        <v>147</v>
      </c>
      <c r="BM144" s="146" t="s">
        <v>173</v>
      </c>
    </row>
    <row r="145" spans="1:65" s="2" customFormat="1" ht="16.5" customHeight="1">
      <c r="A145" s="26"/>
      <c r="B145" s="134"/>
      <c r="C145" s="135" t="s">
        <v>174</v>
      </c>
      <c r="D145" s="135" t="s">
        <v>120</v>
      </c>
      <c r="E145" s="136"/>
      <c r="F145" s="137" t="s">
        <v>175</v>
      </c>
      <c r="G145" s="138" t="s">
        <v>151</v>
      </c>
      <c r="H145" s="139">
        <v>5</v>
      </c>
      <c r="I145" s="140"/>
      <c r="J145" s="140">
        <f t="shared" si="0"/>
        <v>0</v>
      </c>
      <c r="K145" s="141"/>
      <c r="L145" s="27"/>
      <c r="M145" s="142" t="s">
        <v>1</v>
      </c>
      <c r="N145" s="143" t="s">
        <v>33</v>
      </c>
      <c r="O145" s="144">
        <v>0.92</v>
      </c>
      <c r="P145" s="144">
        <f t="shared" si="1"/>
        <v>4.6000000000000005</v>
      </c>
      <c r="Q145" s="144">
        <v>0</v>
      </c>
      <c r="R145" s="144">
        <f t="shared" si="2"/>
        <v>0</v>
      </c>
      <c r="S145" s="144">
        <v>0</v>
      </c>
      <c r="T145" s="145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6" t="s">
        <v>143</v>
      </c>
      <c r="AT145" s="146" t="s">
        <v>120</v>
      </c>
      <c r="AU145" s="146" t="s">
        <v>124</v>
      </c>
      <c r="AY145" s="14" t="s">
        <v>118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4" t="s">
        <v>124</v>
      </c>
      <c r="BK145" s="147">
        <f t="shared" si="9"/>
        <v>0</v>
      </c>
      <c r="BL145" s="14" t="s">
        <v>143</v>
      </c>
      <c r="BM145" s="146" t="s">
        <v>176</v>
      </c>
    </row>
    <row r="146" spans="1:65" s="2" customFormat="1" ht="16.5" customHeight="1">
      <c r="A146" s="26"/>
      <c r="B146" s="134"/>
      <c r="C146" s="148" t="s">
        <v>177</v>
      </c>
      <c r="D146" s="148" t="s">
        <v>137</v>
      </c>
      <c r="E146" s="149"/>
      <c r="F146" s="150" t="s">
        <v>178</v>
      </c>
      <c r="G146" s="151" t="s">
        <v>151</v>
      </c>
      <c r="H146" s="152">
        <v>5</v>
      </c>
      <c r="I146" s="153"/>
      <c r="J146" s="153">
        <f t="shared" si="0"/>
        <v>0</v>
      </c>
      <c r="K146" s="154"/>
      <c r="L146" s="155"/>
      <c r="M146" s="156" t="s">
        <v>1</v>
      </c>
      <c r="N146" s="157" t="s">
        <v>33</v>
      </c>
      <c r="O146" s="144">
        <v>0</v>
      </c>
      <c r="P146" s="144">
        <f t="shared" si="1"/>
        <v>0</v>
      </c>
      <c r="Q146" s="144">
        <v>4.13E-3</v>
      </c>
      <c r="R146" s="144">
        <f t="shared" si="2"/>
        <v>2.0650000000000002E-2</v>
      </c>
      <c r="S146" s="144">
        <v>0</v>
      </c>
      <c r="T146" s="145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6" t="s">
        <v>147</v>
      </c>
      <c r="AT146" s="146" t="s">
        <v>137</v>
      </c>
      <c r="AU146" s="146" t="s">
        <v>124</v>
      </c>
      <c r="AY146" s="14" t="s">
        <v>118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4" t="s">
        <v>124</v>
      </c>
      <c r="BK146" s="147">
        <f t="shared" si="9"/>
        <v>0</v>
      </c>
      <c r="BL146" s="14" t="s">
        <v>147</v>
      </c>
      <c r="BM146" s="146" t="s">
        <v>179</v>
      </c>
    </row>
    <row r="147" spans="1:65" s="2" customFormat="1" ht="16.5" customHeight="1">
      <c r="A147" s="26"/>
      <c r="B147" s="134"/>
      <c r="C147" s="135" t="s">
        <v>180</v>
      </c>
      <c r="D147" s="135" t="s">
        <v>120</v>
      </c>
      <c r="E147" s="136"/>
      <c r="F147" s="137" t="s">
        <v>181</v>
      </c>
      <c r="G147" s="138" t="s">
        <v>151</v>
      </c>
      <c r="H147" s="139">
        <v>1</v>
      </c>
      <c r="I147" s="140"/>
      <c r="J147" s="140">
        <f t="shared" si="0"/>
        <v>0</v>
      </c>
      <c r="K147" s="141"/>
      <c r="L147" s="27"/>
      <c r="M147" s="142" t="s">
        <v>1</v>
      </c>
      <c r="N147" s="143" t="s">
        <v>33</v>
      </c>
      <c r="O147" s="144">
        <v>1.1000000000000001</v>
      </c>
      <c r="P147" s="144">
        <f t="shared" si="1"/>
        <v>1.1000000000000001</v>
      </c>
      <c r="Q147" s="144">
        <v>0</v>
      </c>
      <c r="R147" s="144">
        <f t="shared" si="2"/>
        <v>0</v>
      </c>
      <c r="S147" s="144">
        <v>0</v>
      </c>
      <c r="T147" s="145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6" t="s">
        <v>143</v>
      </c>
      <c r="AT147" s="146" t="s">
        <v>120</v>
      </c>
      <c r="AU147" s="146" t="s">
        <v>124</v>
      </c>
      <c r="AY147" s="14" t="s">
        <v>118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4" t="s">
        <v>124</v>
      </c>
      <c r="BK147" s="147">
        <f t="shared" si="9"/>
        <v>0</v>
      </c>
      <c r="BL147" s="14" t="s">
        <v>143</v>
      </c>
      <c r="BM147" s="146" t="s">
        <v>182</v>
      </c>
    </row>
    <row r="148" spans="1:65" s="2" customFormat="1" ht="16.5" customHeight="1">
      <c r="A148" s="26"/>
      <c r="B148" s="134"/>
      <c r="C148" s="148" t="s">
        <v>183</v>
      </c>
      <c r="D148" s="148" t="s">
        <v>137</v>
      </c>
      <c r="E148" s="149"/>
      <c r="F148" s="150" t="s">
        <v>184</v>
      </c>
      <c r="G148" s="151" t="s">
        <v>151</v>
      </c>
      <c r="H148" s="152">
        <v>1</v>
      </c>
      <c r="I148" s="153"/>
      <c r="J148" s="153">
        <f t="shared" si="0"/>
        <v>0</v>
      </c>
      <c r="K148" s="154"/>
      <c r="L148" s="155"/>
      <c r="M148" s="156" t="s">
        <v>1</v>
      </c>
      <c r="N148" s="157" t="s">
        <v>33</v>
      </c>
      <c r="O148" s="144">
        <v>0</v>
      </c>
      <c r="P148" s="144">
        <f t="shared" si="1"/>
        <v>0</v>
      </c>
      <c r="Q148" s="144">
        <v>5.3600000000000002E-3</v>
      </c>
      <c r="R148" s="144">
        <f t="shared" si="2"/>
        <v>5.3600000000000002E-3</v>
      </c>
      <c r="S148" s="144">
        <v>0</v>
      </c>
      <c r="T148" s="145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6" t="s">
        <v>147</v>
      </c>
      <c r="AT148" s="146" t="s">
        <v>137</v>
      </c>
      <c r="AU148" s="146" t="s">
        <v>124</v>
      </c>
      <c r="AY148" s="14" t="s">
        <v>118</v>
      </c>
      <c r="BE148" s="147">
        <f t="shared" si="4"/>
        <v>0</v>
      </c>
      <c r="BF148" s="147">
        <f t="shared" si="5"/>
        <v>0</v>
      </c>
      <c r="BG148" s="147">
        <f t="shared" si="6"/>
        <v>0</v>
      </c>
      <c r="BH148" s="147">
        <f t="shared" si="7"/>
        <v>0</v>
      </c>
      <c r="BI148" s="147">
        <f t="shared" si="8"/>
        <v>0</v>
      </c>
      <c r="BJ148" s="14" t="s">
        <v>124</v>
      </c>
      <c r="BK148" s="147">
        <f t="shared" si="9"/>
        <v>0</v>
      </c>
      <c r="BL148" s="14" t="s">
        <v>147</v>
      </c>
      <c r="BM148" s="146" t="s">
        <v>185</v>
      </c>
    </row>
    <row r="149" spans="1:65" s="2" customFormat="1" ht="16.5" customHeight="1">
      <c r="A149" s="26"/>
      <c r="B149" s="134"/>
      <c r="C149" s="135" t="s">
        <v>186</v>
      </c>
      <c r="D149" s="135" t="s">
        <v>120</v>
      </c>
      <c r="E149" s="136"/>
      <c r="F149" s="137" t="s">
        <v>187</v>
      </c>
      <c r="G149" s="138" t="s">
        <v>151</v>
      </c>
      <c r="H149" s="139">
        <v>5</v>
      </c>
      <c r="I149" s="140"/>
      <c r="J149" s="140">
        <f t="shared" si="0"/>
        <v>0</v>
      </c>
      <c r="K149" s="141"/>
      <c r="L149" s="27"/>
      <c r="M149" s="142" t="s">
        <v>1</v>
      </c>
      <c r="N149" s="143" t="s">
        <v>33</v>
      </c>
      <c r="O149" s="144">
        <v>1.2869999999999999</v>
      </c>
      <c r="P149" s="144">
        <f t="shared" si="1"/>
        <v>6.4349999999999996</v>
      </c>
      <c r="Q149" s="144">
        <v>0</v>
      </c>
      <c r="R149" s="144">
        <f t="shared" si="2"/>
        <v>0</v>
      </c>
      <c r="S149" s="144">
        <v>0</v>
      </c>
      <c r="T149" s="145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6" t="s">
        <v>143</v>
      </c>
      <c r="AT149" s="146" t="s">
        <v>120</v>
      </c>
      <c r="AU149" s="146" t="s">
        <v>124</v>
      </c>
      <c r="AY149" s="14" t="s">
        <v>118</v>
      </c>
      <c r="BE149" s="147">
        <f t="shared" si="4"/>
        <v>0</v>
      </c>
      <c r="BF149" s="147">
        <f t="shared" si="5"/>
        <v>0</v>
      </c>
      <c r="BG149" s="147">
        <f t="shared" si="6"/>
        <v>0</v>
      </c>
      <c r="BH149" s="147">
        <f t="shared" si="7"/>
        <v>0</v>
      </c>
      <c r="BI149" s="147">
        <f t="shared" si="8"/>
        <v>0</v>
      </c>
      <c r="BJ149" s="14" t="s">
        <v>124</v>
      </c>
      <c r="BK149" s="147">
        <f t="shared" si="9"/>
        <v>0</v>
      </c>
      <c r="BL149" s="14" t="s">
        <v>143</v>
      </c>
      <c r="BM149" s="146" t="s">
        <v>188</v>
      </c>
    </row>
    <row r="150" spans="1:65" s="2" customFormat="1" ht="21.75" customHeight="1">
      <c r="A150" s="26"/>
      <c r="B150" s="134"/>
      <c r="C150" s="135" t="s">
        <v>7</v>
      </c>
      <c r="D150" s="135" t="s">
        <v>120</v>
      </c>
      <c r="E150" s="136"/>
      <c r="F150" s="137" t="s">
        <v>189</v>
      </c>
      <c r="G150" s="138" t="s">
        <v>142</v>
      </c>
      <c r="H150" s="139">
        <v>7.5</v>
      </c>
      <c r="I150" s="140"/>
      <c r="J150" s="140">
        <f t="shared" si="0"/>
        <v>0</v>
      </c>
      <c r="K150" s="141"/>
      <c r="L150" s="27"/>
      <c r="M150" s="142" t="s">
        <v>1</v>
      </c>
      <c r="N150" s="143" t="s">
        <v>33</v>
      </c>
      <c r="O150" s="144">
        <v>0.15</v>
      </c>
      <c r="P150" s="144">
        <f t="shared" si="1"/>
        <v>1.125</v>
      </c>
      <c r="Q150" s="144">
        <v>0</v>
      </c>
      <c r="R150" s="144">
        <f t="shared" si="2"/>
        <v>0</v>
      </c>
      <c r="S150" s="144">
        <v>0</v>
      </c>
      <c r="T150" s="145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6" t="s">
        <v>143</v>
      </c>
      <c r="AT150" s="146" t="s">
        <v>120</v>
      </c>
      <c r="AU150" s="146" t="s">
        <v>124</v>
      </c>
      <c r="AY150" s="14" t="s">
        <v>118</v>
      </c>
      <c r="BE150" s="147">
        <f t="shared" si="4"/>
        <v>0</v>
      </c>
      <c r="BF150" s="147">
        <f t="shared" si="5"/>
        <v>0</v>
      </c>
      <c r="BG150" s="147">
        <f t="shared" si="6"/>
        <v>0</v>
      </c>
      <c r="BH150" s="147">
        <f t="shared" si="7"/>
        <v>0</v>
      </c>
      <c r="BI150" s="147">
        <f t="shared" si="8"/>
        <v>0</v>
      </c>
      <c r="BJ150" s="14" t="s">
        <v>124</v>
      </c>
      <c r="BK150" s="147">
        <f t="shared" si="9"/>
        <v>0</v>
      </c>
      <c r="BL150" s="14" t="s">
        <v>143</v>
      </c>
      <c r="BM150" s="146" t="s">
        <v>190</v>
      </c>
    </row>
    <row r="151" spans="1:65" s="2" customFormat="1" ht="16.5" customHeight="1">
      <c r="A151" s="26"/>
      <c r="B151" s="134"/>
      <c r="C151" s="148" t="s">
        <v>191</v>
      </c>
      <c r="D151" s="148" t="s">
        <v>137</v>
      </c>
      <c r="E151" s="149"/>
      <c r="F151" s="150" t="s">
        <v>192</v>
      </c>
      <c r="G151" s="151" t="s">
        <v>193</v>
      </c>
      <c r="H151" s="152">
        <v>7.5</v>
      </c>
      <c r="I151" s="153"/>
      <c r="J151" s="153">
        <f t="shared" si="0"/>
        <v>0</v>
      </c>
      <c r="K151" s="154"/>
      <c r="L151" s="155"/>
      <c r="M151" s="156" t="s">
        <v>1</v>
      </c>
      <c r="N151" s="157" t="s">
        <v>33</v>
      </c>
      <c r="O151" s="144">
        <v>0</v>
      </c>
      <c r="P151" s="144">
        <f t="shared" si="1"/>
        <v>0</v>
      </c>
      <c r="Q151" s="144">
        <v>1E-3</v>
      </c>
      <c r="R151" s="144">
        <f t="shared" si="2"/>
        <v>7.4999999999999997E-3</v>
      </c>
      <c r="S151" s="144">
        <v>0</v>
      </c>
      <c r="T151" s="145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6" t="s">
        <v>147</v>
      </c>
      <c r="AT151" s="146" t="s">
        <v>137</v>
      </c>
      <c r="AU151" s="146" t="s">
        <v>124</v>
      </c>
      <c r="AY151" s="14" t="s">
        <v>118</v>
      </c>
      <c r="BE151" s="147">
        <f t="shared" si="4"/>
        <v>0</v>
      </c>
      <c r="BF151" s="147">
        <f t="shared" si="5"/>
        <v>0</v>
      </c>
      <c r="BG151" s="147">
        <f t="shared" si="6"/>
        <v>0</v>
      </c>
      <c r="BH151" s="147">
        <f t="shared" si="7"/>
        <v>0</v>
      </c>
      <c r="BI151" s="147">
        <f t="shared" si="8"/>
        <v>0</v>
      </c>
      <c r="BJ151" s="14" t="s">
        <v>124</v>
      </c>
      <c r="BK151" s="147">
        <f t="shared" si="9"/>
        <v>0</v>
      </c>
      <c r="BL151" s="14" t="s">
        <v>147</v>
      </c>
      <c r="BM151" s="146" t="s">
        <v>194</v>
      </c>
    </row>
    <row r="152" spans="1:65" s="2" customFormat="1" ht="16.5" customHeight="1">
      <c r="A152" s="26"/>
      <c r="B152" s="134"/>
      <c r="C152" s="135" t="s">
        <v>195</v>
      </c>
      <c r="D152" s="135" t="s">
        <v>120</v>
      </c>
      <c r="E152" s="136"/>
      <c r="F152" s="137" t="s">
        <v>196</v>
      </c>
      <c r="G152" s="138" t="s">
        <v>151</v>
      </c>
      <c r="H152" s="139">
        <v>15</v>
      </c>
      <c r="I152" s="140"/>
      <c r="J152" s="140">
        <f t="shared" si="0"/>
        <v>0</v>
      </c>
      <c r="K152" s="141"/>
      <c r="L152" s="27"/>
      <c r="M152" s="142" t="s">
        <v>1</v>
      </c>
      <c r="N152" s="143" t="s">
        <v>33</v>
      </c>
      <c r="O152" s="144">
        <v>0.16700000000000001</v>
      </c>
      <c r="P152" s="144">
        <f t="shared" si="1"/>
        <v>2.5050000000000003</v>
      </c>
      <c r="Q152" s="144">
        <v>0</v>
      </c>
      <c r="R152" s="144">
        <f t="shared" si="2"/>
        <v>0</v>
      </c>
      <c r="S152" s="144">
        <v>0</v>
      </c>
      <c r="T152" s="145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6" t="s">
        <v>143</v>
      </c>
      <c r="AT152" s="146" t="s">
        <v>120</v>
      </c>
      <c r="AU152" s="146" t="s">
        <v>124</v>
      </c>
      <c r="AY152" s="14" t="s">
        <v>118</v>
      </c>
      <c r="BE152" s="147">
        <f t="shared" si="4"/>
        <v>0</v>
      </c>
      <c r="BF152" s="147">
        <f t="shared" si="5"/>
        <v>0</v>
      </c>
      <c r="BG152" s="147">
        <f t="shared" si="6"/>
        <v>0</v>
      </c>
      <c r="BH152" s="147">
        <f t="shared" si="7"/>
        <v>0</v>
      </c>
      <c r="BI152" s="147">
        <f t="shared" si="8"/>
        <v>0</v>
      </c>
      <c r="BJ152" s="14" t="s">
        <v>124</v>
      </c>
      <c r="BK152" s="147">
        <f t="shared" si="9"/>
        <v>0</v>
      </c>
      <c r="BL152" s="14" t="s">
        <v>143</v>
      </c>
      <c r="BM152" s="146" t="s">
        <v>197</v>
      </c>
    </row>
    <row r="153" spans="1:65" s="2" customFormat="1" ht="16.5" customHeight="1">
      <c r="A153" s="26"/>
      <c r="B153" s="134"/>
      <c r="C153" s="148" t="s">
        <v>198</v>
      </c>
      <c r="D153" s="148" t="s">
        <v>137</v>
      </c>
      <c r="E153" s="149"/>
      <c r="F153" s="150" t="s">
        <v>199</v>
      </c>
      <c r="G153" s="151" t="s">
        <v>151</v>
      </c>
      <c r="H153" s="152">
        <v>15</v>
      </c>
      <c r="I153" s="153"/>
      <c r="J153" s="153">
        <f t="shared" si="0"/>
        <v>0</v>
      </c>
      <c r="K153" s="154"/>
      <c r="L153" s="155"/>
      <c r="M153" s="156" t="s">
        <v>1</v>
      </c>
      <c r="N153" s="157" t="s">
        <v>33</v>
      </c>
      <c r="O153" s="144">
        <v>0</v>
      </c>
      <c r="P153" s="144">
        <f t="shared" si="1"/>
        <v>0</v>
      </c>
      <c r="Q153" s="144">
        <v>4.0000000000000002E-4</v>
      </c>
      <c r="R153" s="144">
        <f t="shared" si="2"/>
        <v>6.0000000000000001E-3</v>
      </c>
      <c r="S153" s="144">
        <v>0</v>
      </c>
      <c r="T153" s="145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6" t="s">
        <v>147</v>
      </c>
      <c r="AT153" s="146" t="s">
        <v>137</v>
      </c>
      <c r="AU153" s="146" t="s">
        <v>124</v>
      </c>
      <c r="AY153" s="14" t="s">
        <v>118</v>
      </c>
      <c r="BE153" s="147">
        <f t="shared" si="4"/>
        <v>0</v>
      </c>
      <c r="BF153" s="147">
        <f t="shared" si="5"/>
        <v>0</v>
      </c>
      <c r="BG153" s="147">
        <f t="shared" si="6"/>
        <v>0</v>
      </c>
      <c r="BH153" s="147">
        <f t="shared" si="7"/>
        <v>0</v>
      </c>
      <c r="BI153" s="147">
        <f t="shared" si="8"/>
        <v>0</v>
      </c>
      <c r="BJ153" s="14" t="s">
        <v>124</v>
      </c>
      <c r="BK153" s="147">
        <f t="shared" si="9"/>
        <v>0</v>
      </c>
      <c r="BL153" s="14" t="s">
        <v>147</v>
      </c>
      <c r="BM153" s="146" t="s">
        <v>200</v>
      </c>
    </row>
    <row r="154" spans="1:65" s="2" customFormat="1" ht="16.5" customHeight="1">
      <c r="A154" s="26"/>
      <c r="B154" s="134"/>
      <c r="C154" s="135" t="s">
        <v>201</v>
      </c>
      <c r="D154" s="135" t="s">
        <v>120</v>
      </c>
      <c r="E154" s="136"/>
      <c r="F154" s="137" t="s">
        <v>202</v>
      </c>
      <c r="G154" s="138" t="s">
        <v>142</v>
      </c>
      <c r="H154" s="139">
        <v>22.5</v>
      </c>
      <c r="I154" s="140"/>
      <c r="J154" s="140">
        <f t="shared" si="0"/>
        <v>0</v>
      </c>
      <c r="K154" s="141"/>
      <c r="L154" s="27"/>
      <c r="M154" s="142" t="s">
        <v>1</v>
      </c>
      <c r="N154" s="143" t="s">
        <v>33</v>
      </c>
      <c r="O154" s="144">
        <v>0.95</v>
      </c>
      <c r="P154" s="144">
        <f t="shared" si="1"/>
        <v>21.375</v>
      </c>
      <c r="Q154" s="144">
        <v>0</v>
      </c>
      <c r="R154" s="144">
        <f t="shared" si="2"/>
        <v>0</v>
      </c>
      <c r="S154" s="144">
        <v>0</v>
      </c>
      <c r="T154" s="145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6" t="s">
        <v>143</v>
      </c>
      <c r="AT154" s="146" t="s">
        <v>120</v>
      </c>
      <c r="AU154" s="146" t="s">
        <v>124</v>
      </c>
      <c r="AY154" s="14" t="s">
        <v>118</v>
      </c>
      <c r="BE154" s="147">
        <f t="shared" si="4"/>
        <v>0</v>
      </c>
      <c r="BF154" s="147">
        <f t="shared" si="5"/>
        <v>0</v>
      </c>
      <c r="BG154" s="147">
        <f t="shared" si="6"/>
        <v>0</v>
      </c>
      <c r="BH154" s="147">
        <f t="shared" si="7"/>
        <v>0</v>
      </c>
      <c r="BI154" s="147">
        <f t="shared" si="8"/>
        <v>0</v>
      </c>
      <c r="BJ154" s="14" t="s">
        <v>124</v>
      </c>
      <c r="BK154" s="147">
        <f t="shared" si="9"/>
        <v>0</v>
      </c>
      <c r="BL154" s="14" t="s">
        <v>143</v>
      </c>
      <c r="BM154" s="146" t="s">
        <v>203</v>
      </c>
    </row>
    <row r="155" spans="1:65" s="2" customFormat="1" ht="16.5" customHeight="1">
      <c r="A155" s="26"/>
      <c r="B155" s="134"/>
      <c r="C155" s="148" t="s">
        <v>204</v>
      </c>
      <c r="D155" s="148" t="s">
        <v>137</v>
      </c>
      <c r="E155" s="149"/>
      <c r="F155" s="150" t="s">
        <v>205</v>
      </c>
      <c r="G155" s="151" t="s">
        <v>151</v>
      </c>
      <c r="H155" s="152">
        <v>15</v>
      </c>
      <c r="I155" s="153"/>
      <c r="J155" s="153">
        <f t="shared" si="0"/>
        <v>0</v>
      </c>
      <c r="K155" s="154"/>
      <c r="L155" s="155"/>
      <c r="M155" s="156" t="s">
        <v>1</v>
      </c>
      <c r="N155" s="157" t="s">
        <v>33</v>
      </c>
      <c r="O155" s="144">
        <v>0</v>
      </c>
      <c r="P155" s="144">
        <f t="shared" si="1"/>
        <v>0</v>
      </c>
      <c r="Q155" s="144">
        <v>5.7800000000000004E-3</v>
      </c>
      <c r="R155" s="144">
        <f t="shared" si="2"/>
        <v>8.6699999999999999E-2</v>
      </c>
      <c r="S155" s="144">
        <v>0</v>
      </c>
      <c r="T155" s="145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6" t="s">
        <v>147</v>
      </c>
      <c r="AT155" s="146" t="s">
        <v>137</v>
      </c>
      <c r="AU155" s="146" t="s">
        <v>124</v>
      </c>
      <c r="AY155" s="14" t="s">
        <v>118</v>
      </c>
      <c r="BE155" s="147">
        <f t="shared" si="4"/>
        <v>0</v>
      </c>
      <c r="BF155" s="147">
        <f t="shared" si="5"/>
        <v>0</v>
      </c>
      <c r="BG155" s="147">
        <f t="shared" si="6"/>
        <v>0</v>
      </c>
      <c r="BH155" s="147">
        <f t="shared" si="7"/>
        <v>0</v>
      </c>
      <c r="BI155" s="147">
        <f t="shared" si="8"/>
        <v>0</v>
      </c>
      <c r="BJ155" s="14" t="s">
        <v>124</v>
      </c>
      <c r="BK155" s="147">
        <f t="shared" si="9"/>
        <v>0</v>
      </c>
      <c r="BL155" s="14" t="s">
        <v>147</v>
      </c>
      <c r="BM155" s="146" t="s">
        <v>206</v>
      </c>
    </row>
    <row r="156" spans="1:65" s="2" customFormat="1" ht="16.5" customHeight="1">
      <c r="A156" s="26"/>
      <c r="B156" s="134"/>
      <c r="C156" s="135" t="s">
        <v>207</v>
      </c>
      <c r="D156" s="135" t="s">
        <v>120</v>
      </c>
      <c r="E156" s="136"/>
      <c r="F156" s="137" t="s">
        <v>208</v>
      </c>
      <c r="G156" s="138" t="s">
        <v>142</v>
      </c>
      <c r="H156" s="139">
        <v>30</v>
      </c>
      <c r="I156" s="140"/>
      <c r="J156" s="140">
        <f t="shared" si="0"/>
        <v>0</v>
      </c>
      <c r="K156" s="141"/>
      <c r="L156" s="27"/>
      <c r="M156" s="142" t="s">
        <v>1</v>
      </c>
      <c r="N156" s="143" t="s">
        <v>33</v>
      </c>
      <c r="O156" s="144">
        <v>2.4E-2</v>
      </c>
      <c r="P156" s="144">
        <f t="shared" si="1"/>
        <v>0.72</v>
      </c>
      <c r="Q156" s="144">
        <v>0</v>
      </c>
      <c r="R156" s="144">
        <f t="shared" si="2"/>
        <v>0</v>
      </c>
      <c r="S156" s="144">
        <v>0</v>
      </c>
      <c r="T156" s="145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6" t="s">
        <v>143</v>
      </c>
      <c r="AT156" s="146" t="s">
        <v>120</v>
      </c>
      <c r="AU156" s="146" t="s">
        <v>124</v>
      </c>
      <c r="AY156" s="14" t="s">
        <v>118</v>
      </c>
      <c r="BE156" s="147">
        <f t="shared" si="4"/>
        <v>0</v>
      </c>
      <c r="BF156" s="147">
        <f t="shared" si="5"/>
        <v>0</v>
      </c>
      <c r="BG156" s="147">
        <f t="shared" si="6"/>
        <v>0</v>
      </c>
      <c r="BH156" s="147">
        <f t="shared" si="7"/>
        <v>0</v>
      </c>
      <c r="BI156" s="147">
        <f t="shared" si="8"/>
        <v>0</v>
      </c>
      <c r="BJ156" s="14" t="s">
        <v>124</v>
      </c>
      <c r="BK156" s="147">
        <f t="shared" si="9"/>
        <v>0</v>
      </c>
      <c r="BL156" s="14" t="s">
        <v>143</v>
      </c>
      <c r="BM156" s="146" t="s">
        <v>209</v>
      </c>
    </row>
    <row r="157" spans="1:65" s="2" customFormat="1" ht="16.5" customHeight="1">
      <c r="A157" s="26"/>
      <c r="B157" s="134"/>
      <c r="C157" s="148" t="s">
        <v>210</v>
      </c>
      <c r="D157" s="148" t="s">
        <v>137</v>
      </c>
      <c r="E157" s="149"/>
      <c r="F157" s="150" t="s">
        <v>211</v>
      </c>
      <c r="G157" s="151" t="s">
        <v>142</v>
      </c>
      <c r="H157" s="152">
        <v>30</v>
      </c>
      <c r="I157" s="153"/>
      <c r="J157" s="153">
        <f t="shared" si="0"/>
        <v>0</v>
      </c>
      <c r="K157" s="154"/>
      <c r="L157" s="155"/>
      <c r="M157" s="156" t="s">
        <v>1</v>
      </c>
      <c r="N157" s="157" t="s">
        <v>33</v>
      </c>
      <c r="O157" s="144">
        <v>0</v>
      </c>
      <c r="P157" s="144">
        <f t="shared" si="1"/>
        <v>0</v>
      </c>
      <c r="Q157" s="144">
        <v>1.3999999999999999E-4</v>
      </c>
      <c r="R157" s="144">
        <f t="shared" si="2"/>
        <v>4.1999999999999997E-3</v>
      </c>
      <c r="S157" s="144">
        <v>0</v>
      </c>
      <c r="T157" s="145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6" t="s">
        <v>147</v>
      </c>
      <c r="AT157" s="146" t="s">
        <v>137</v>
      </c>
      <c r="AU157" s="146" t="s">
        <v>124</v>
      </c>
      <c r="AY157" s="14" t="s">
        <v>118</v>
      </c>
      <c r="BE157" s="147">
        <f t="shared" si="4"/>
        <v>0</v>
      </c>
      <c r="BF157" s="147">
        <f t="shared" si="5"/>
        <v>0</v>
      </c>
      <c r="BG157" s="147">
        <f t="shared" si="6"/>
        <v>0</v>
      </c>
      <c r="BH157" s="147">
        <f t="shared" si="7"/>
        <v>0</v>
      </c>
      <c r="BI157" s="147">
        <f t="shared" si="8"/>
        <v>0</v>
      </c>
      <c r="BJ157" s="14" t="s">
        <v>124</v>
      </c>
      <c r="BK157" s="147">
        <f t="shared" si="9"/>
        <v>0</v>
      </c>
      <c r="BL157" s="14" t="s">
        <v>147</v>
      </c>
      <c r="BM157" s="146" t="s">
        <v>212</v>
      </c>
    </row>
    <row r="158" spans="1:65" s="2" customFormat="1" ht="21.75" customHeight="1">
      <c r="A158" s="26"/>
      <c r="B158" s="134"/>
      <c r="C158" s="135" t="s">
        <v>213</v>
      </c>
      <c r="D158" s="135" t="s">
        <v>120</v>
      </c>
      <c r="E158" s="136"/>
      <c r="F158" s="137" t="s">
        <v>214</v>
      </c>
      <c r="G158" s="138" t="s">
        <v>142</v>
      </c>
      <c r="H158" s="139">
        <v>180</v>
      </c>
      <c r="I158" s="140"/>
      <c r="J158" s="140">
        <f t="shared" si="0"/>
        <v>0</v>
      </c>
      <c r="K158" s="141"/>
      <c r="L158" s="27"/>
      <c r="M158" s="142" t="s">
        <v>1</v>
      </c>
      <c r="N158" s="143" t="s">
        <v>33</v>
      </c>
      <c r="O158" s="144">
        <v>7.8E-2</v>
      </c>
      <c r="P158" s="144">
        <f t="shared" si="1"/>
        <v>14.04</v>
      </c>
      <c r="Q158" s="144">
        <v>0</v>
      </c>
      <c r="R158" s="144">
        <f t="shared" si="2"/>
        <v>0</v>
      </c>
      <c r="S158" s="144">
        <v>0</v>
      </c>
      <c r="T158" s="145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6" t="s">
        <v>143</v>
      </c>
      <c r="AT158" s="146" t="s">
        <v>120</v>
      </c>
      <c r="AU158" s="146" t="s">
        <v>124</v>
      </c>
      <c r="AY158" s="14" t="s">
        <v>118</v>
      </c>
      <c r="BE158" s="147">
        <f t="shared" si="4"/>
        <v>0</v>
      </c>
      <c r="BF158" s="147">
        <f t="shared" si="5"/>
        <v>0</v>
      </c>
      <c r="BG158" s="147">
        <f t="shared" si="6"/>
        <v>0</v>
      </c>
      <c r="BH158" s="147">
        <f t="shared" si="7"/>
        <v>0</v>
      </c>
      <c r="BI158" s="147">
        <f t="shared" si="8"/>
        <v>0</v>
      </c>
      <c r="BJ158" s="14" t="s">
        <v>124</v>
      </c>
      <c r="BK158" s="147">
        <f t="shared" si="9"/>
        <v>0</v>
      </c>
      <c r="BL158" s="14" t="s">
        <v>143</v>
      </c>
      <c r="BM158" s="146" t="s">
        <v>215</v>
      </c>
    </row>
    <row r="159" spans="1:65" s="2" customFormat="1" ht="16.5" customHeight="1">
      <c r="A159" s="26"/>
      <c r="B159" s="134"/>
      <c r="C159" s="148" t="s">
        <v>216</v>
      </c>
      <c r="D159" s="148" t="s">
        <v>137</v>
      </c>
      <c r="E159" s="149"/>
      <c r="F159" s="150" t="s">
        <v>217</v>
      </c>
      <c r="G159" s="151" t="s">
        <v>142</v>
      </c>
      <c r="H159" s="152">
        <v>180</v>
      </c>
      <c r="I159" s="153"/>
      <c r="J159" s="153">
        <f t="shared" si="0"/>
        <v>0</v>
      </c>
      <c r="K159" s="154"/>
      <c r="L159" s="155"/>
      <c r="M159" s="156" t="s">
        <v>1</v>
      </c>
      <c r="N159" s="157" t="s">
        <v>33</v>
      </c>
      <c r="O159" s="144">
        <v>0</v>
      </c>
      <c r="P159" s="144">
        <f t="shared" si="1"/>
        <v>0</v>
      </c>
      <c r="Q159" s="144">
        <v>4.2000000000000002E-4</v>
      </c>
      <c r="R159" s="144">
        <f t="shared" si="2"/>
        <v>7.5600000000000001E-2</v>
      </c>
      <c r="S159" s="144">
        <v>0</v>
      </c>
      <c r="T159" s="145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6" t="s">
        <v>147</v>
      </c>
      <c r="AT159" s="146" t="s">
        <v>137</v>
      </c>
      <c r="AU159" s="146" t="s">
        <v>124</v>
      </c>
      <c r="AY159" s="14" t="s">
        <v>118</v>
      </c>
      <c r="BE159" s="147">
        <f t="shared" si="4"/>
        <v>0</v>
      </c>
      <c r="BF159" s="147">
        <f t="shared" si="5"/>
        <v>0</v>
      </c>
      <c r="BG159" s="147">
        <f t="shared" si="6"/>
        <v>0</v>
      </c>
      <c r="BH159" s="147">
        <f t="shared" si="7"/>
        <v>0</v>
      </c>
      <c r="BI159" s="147">
        <f t="shared" si="8"/>
        <v>0</v>
      </c>
      <c r="BJ159" s="14" t="s">
        <v>124</v>
      </c>
      <c r="BK159" s="147">
        <f t="shared" si="9"/>
        <v>0</v>
      </c>
      <c r="BL159" s="14" t="s">
        <v>147</v>
      </c>
      <c r="BM159" s="146" t="s">
        <v>218</v>
      </c>
    </row>
    <row r="160" spans="1:65" s="2" customFormat="1" ht="16.5" customHeight="1">
      <c r="A160" s="26"/>
      <c r="B160" s="134"/>
      <c r="C160" s="135" t="s">
        <v>219</v>
      </c>
      <c r="D160" s="135" t="s">
        <v>120</v>
      </c>
      <c r="E160" s="136"/>
      <c r="F160" s="137" t="s">
        <v>220</v>
      </c>
      <c r="G160" s="138" t="s">
        <v>221</v>
      </c>
      <c r="H160" s="139">
        <v>61.86</v>
      </c>
      <c r="I160" s="140"/>
      <c r="J160" s="140">
        <f t="shared" si="0"/>
        <v>0</v>
      </c>
      <c r="K160" s="141"/>
      <c r="L160" s="27"/>
      <c r="M160" s="142" t="s">
        <v>1</v>
      </c>
      <c r="N160" s="143" t="s">
        <v>33</v>
      </c>
      <c r="O160" s="144">
        <v>0</v>
      </c>
      <c r="P160" s="144">
        <f t="shared" si="1"/>
        <v>0</v>
      </c>
      <c r="Q160" s="144">
        <v>0</v>
      </c>
      <c r="R160" s="144">
        <f t="shared" si="2"/>
        <v>0</v>
      </c>
      <c r="S160" s="144">
        <v>0</v>
      </c>
      <c r="T160" s="145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6" t="s">
        <v>143</v>
      </c>
      <c r="AT160" s="146" t="s">
        <v>120</v>
      </c>
      <c r="AU160" s="146" t="s">
        <v>124</v>
      </c>
      <c r="AY160" s="14" t="s">
        <v>118</v>
      </c>
      <c r="BE160" s="147">
        <f t="shared" si="4"/>
        <v>0</v>
      </c>
      <c r="BF160" s="147">
        <f t="shared" si="5"/>
        <v>0</v>
      </c>
      <c r="BG160" s="147">
        <f t="shared" si="6"/>
        <v>0</v>
      </c>
      <c r="BH160" s="147">
        <f t="shared" si="7"/>
        <v>0</v>
      </c>
      <c r="BI160" s="147">
        <f t="shared" si="8"/>
        <v>0</v>
      </c>
      <c r="BJ160" s="14" t="s">
        <v>124</v>
      </c>
      <c r="BK160" s="147">
        <f t="shared" si="9"/>
        <v>0</v>
      </c>
      <c r="BL160" s="14" t="s">
        <v>143</v>
      </c>
      <c r="BM160" s="146" t="s">
        <v>222</v>
      </c>
    </row>
    <row r="161" spans="1:65" s="2" customFormat="1" ht="16.5" customHeight="1">
      <c r="A161" s="26"/>
      <c r="B161" s="134"/>
      <c r="C161" s="135" t="s">
        <v>223</v>
      </c>
      <c r="D161" s="135" t="s">
        <v>120</v>
      </c>
      <c r="E161" s="136"/>
      <c r="F161" s="137" t="s">
        <v>224</v>
      </c>
      <c r="G161" s="138" t="s">
        <v>221</v>
      </c>
      <c r="H161" s="139">
        <v>45.933999999999997</v>
      </c>
      <c r="I161" s="140"/>
      <c r="J161" s="140">
        <f t="shared" si="0"/>
        <v>0</v>
      </c>
      <c r="K161" s="141"/>
      <c r="L161" s="27"/>
      <c r="M161" s="142" t="s">
        <v>1</v>
      </c>
      <c r="N161" s="143" t="s">
        <v>33</v>
      </c>
      <c r="O161" s="144">
        <v>0</v>
      </c>
      <c r="P161" s="144">
        <f t="shared" si="1"/>
        <v>0</v>
      </c>
      <c r="Q161" s="144">
        <v>0</v>
      </c>
      <c r="R161" s="144">
        <f t="shared" si="2"/>
        <v>0</v>
      </c>
      <c r="S161" s="144">
        <v>0</v>
      </c>
      <c r="T161" s="145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6" t="s">
        <v>147</v>
      </c>
      <c r="AT161" s="146" t="s">
        <v>120</v>
      </c>
      <c r="AU161" s="146" t="s">
        <v>124</v>
      </c>
      <c r="AY161" s="14" t="s">
        <v>118</v>
      </c>
      <c r="BE161" s="147">
        <f t="shared" si="4"/>
        <v>0</v>
      </c>
      <c r="BF161" s="147">
        <f t="shared" si="5"/>
        <v>0</v>
      </c>
      <c r="BG161" s="147">
        <f t="shared" si="6"/>
        <v>0</v>
      </c>
      <c r="BH161" s="147">
        <f t="shared" si="7"/>
        <v>0</v>
      </c>
      <c r="BI161" s="147">
        <f t="shared" si="8"/>
        <v>0</v>
      </c>
      <c r="BJ161" s="14" t="s">
        <v>124</v>
      </c>
      <c r="BK161" s="147">
        <f t="shared" si="9"/>
        <v>0</v>
      </c>
      <c r="BL161" s="14" t="s">
        <v>147</v>
      </c>
      <c r="BM161" s="146" t="s">
        <v>225</v>
      </c>
    </row>
    <row r="162" spans="1:65" s="2" customFormat="1" ht="16.5" customHeight="1">
      <c r="A162" s="26"/>
      <c r="B162" s="134"/>
      <c r="C162" s="135" t="s">
        <v>226</v>
      </c>
      <c r="D162" s="135" t="s">
        <v>120</v>
      </c>
      <c r="E162" s="136"/>
      <c r="F162" s="137" t="s">
        <v>227</v>
      </c>
      <c r="G162" s="138" t="s">
        <v>221</v>
      </c>
      <c r="H162" s="139">
        <v>61.86</v>
      </c>
      <c r="I162" s="140"/>
      <c r="J162" s="140">
        <f t="shared" si="0"/>
        <v>0</v>
      </c>
      <c r="K162" s="141"/>
      <c r="L162" s="27"/>
      <c r="M162" s="142" t="s">
        <v>1</v>
      </c>
      <c r="N162" s="143" t="s">
        <v>33</v>
      </c>
      <c r="O162" s="144">
        <v>0</v>
      </c>
      <c r="P162" s="144">
        <f t="shared" si="1"/>
        <v>0</v>
      </c>
      <c r="Q162" s="144">
        <v>0</v>
      </c>
      <c r="R162" s="144">
        <f t="shared" si="2"/>
        <v>0</v>
      </c>
      <c r="S162" s="144">
        <v>0</v>
      </c>
      <c r="T162" s="145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6" t="s">
        <v>143</v>
      </c>
      <c r="AT162" s="146" t="s">
        <v>120</v>
      </c>
      <c r="AU162" s="146" t="s">
        <v>124</v>
      </c>
      <c r="AY162" s="14" t="s">
        <v>118</v>
      </c>
      <c r="BE162" s="147">
        <f t="shared" si="4"/>
        <v>0</v>
      </c>
      <c r="BF162" s="147">
        <f t="shared" si="5"/>
        <v>0</v>
      </c>
      <c r="BG162" s="147">
        <f t="shared" si="6"/>
        <v>0</v>
      </c>
      <c r="BH162" s="147">
        <f t="shared" si="7"/>
        <v>0</v>
      </c>
      <c r="BI162" s="147">
        <f t="shared" si="8"/>
        <v>0</v>
      </c>
      <c r="BJ162" s="14" t="s">
        <v>124</v>
      </c>
      <c r="BK162" s="147">
        <f t="shared" si="9"/>
        <v>0</v>
      </c>
      <c r="BL162" s="14" t="s">
        <v>143</v>
      </c>
      <c r="BM162" s="146" t="s">
        <v>228</v>
      </c>
    </row>
    <row r="163" spans="1:65" s="12" customFormat="1" ht="22.9" customHeight="1">
      <c r="B163" s="122"/>
      <c r="D163" s="123" t="s">
        <v>66</v>
      </c>
      <c r="E163" s="132"/>
      <c r="F163" s="132" t="s">
        <v>229</v>
      </c>
      <c r="J163" s="133">
        <f>BK163</f>
        <v>0</v>
      </c>
      <c r="L163" s="122"/>
      <c r="M163" s="126"/>
      <c r="N163" s="127"/>
      <c r="O163" s="127"/>
      <c r="P163" s="128">
        <f>SUM(P164:P170)</f>
        <v>125.33399999999999</v>
      </c>
      <c r="Q163" s="127"/>
      <c r="R163" s="128">
        <f>SUM(R164:R170)</f>
        <v>3.78E-2</v>
      </c>
      <c r="S163" s="127"/>
      <c r="T163" s="129">
        <f>SUM(T164:T170)</f>
        <v>0</v>
      </c>
      <c r="AR163" s="123" t="s">
        <v>129</v>
      </c>
      <c r="AT163" s="130" t="s">
        <v>66</v>
      </c>
      <c r="AU163" s="130" t="s">
        <v>75</v>
      </c>
      <c r="AY163" s="123" t="s">
        <v>118</v>
      </c>
      <c r="BK163" s="131">
        <f>SUM(BK164:BK170)</f>
        <v>0</v>
      </c>
    </row>
    <row r="164" spans="1:65" s="2" customFormat="1" ht="21.75" customHeight="1">
      <c r="A164" s="26"/>
      <c r="B164" s="134"/>
      <c r="C164" s="135" t="s">
        <v>230</v>
      </c>
      <c r="D164" s="135" t="s">
        <v>120</v>
      </c>
      <c r="E164" s="136"/>
      <c r="F164" s="137" t="s">
        <v>231</v>
      </c>
      <c r="G164" s="138" t="s">
        <v>142</v>
      </c>
      <c r="H164" s="139">
        <v>180</v>
      </c>
      <c r="I164" s="140"/>
      <c r="J164" s="140">
        <f t="shared" ref="J164:J170" si="10">ROUND(I164*H164,2)</f>
        <v>0</v>
      </c>
      <c r="K164" s="141"/>
      <c r="L164" s="27"/>
      <c r="M164" s="142" t="s">
        <v>1</v>
      </c>
      <c r="N164" s="143" t="s">
        <v>33</v>
      </c>
      <c r="O164" s="144">
        <v>0.38740000000000002</v>
      </c>
      <c r="P164" s="144">
        <f t="shared" ref="P164:P170" si="11">O164*H164</f>
        <v>69.731999999999999</v>
      </c>
      <c r="Q164" s="144">
        <v>0</v>
      </c>
      <c r="R164" s="144">
        <f t="shared" ref="R164:R170" si="12">Q164*H164</f>
        <v>0</v>
      </c>
      <c r="S164" s="144">
        <v>0</v>
      </c>
      <c r="T164" s="145">
        <f t="shared" ref="T164:T170" si="13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6" t="s">
        <v>143</v>
      </c>
      <c r="AT164" s="146" t="s">
        <v>120</v>
      </c>
      <c r="AU164" s="146" t="s">
        <v>124</v>
      </c>
      <c r="AY164" s="14" t="s">
        <v>118</v>
      </c>
      <c r="BE164" s="147">
        <f t="shared" ref="BE164:BE170" si="14">IF(N164="základná",J164,0)</f>
        <v>0</v>
      </c>
      <c r="BF164" s="147">
        <f t="shared" ref="BF164:BF170" si="15">IF(N164="znížená",J164,0)</f>
        <v>0</v>
      </c>
      <c r="BG164" s="147">
        <f t="shared" ref="BG164:BG170" si="16">IF(N164="zákl. prenesená",J164,0)</f>
        <v>0</v>
      </c>
      <c r="BH164" s="147">
        <f t="shared" ref="BH164:BH170" si="17">IF(N164="zníž. prenesená",J164,0)</f>
        <v>0</v>
      </c>
      <c r="BI164" s="147">
        <f t="shared" ref="BI164:BI170" si="18">IF(N164="nulová",J164,0)</f>
        <v>0</v>
      </c>
      <c r="BJ164" s="14" t="s">
        <v>124</v>
      </c>
      <c r="BK164" s="147">
        <f t="shared" ref="BK164:BK170" si="19">ROUND(I164*H164,2)</f>
        <v>0</v>
      </c>
      <c r="BL164" s="14" t="s">
        <v>143</v>
      </c>
      <c r="BM164" s="146" t="s">
        <v>232</v>
      </c>
    </row>
    <row r="165" spans="1:65" s="2" customFormat="1" ht="21.75" customHeight="1">
      <c r="A165" s="26"/>
      <c r="B165" s="134"/>
      <c r="C165" s="135" t="s">
        <v>233</v>
      </c>
      <c r="D165" s="135" t="s">
        <v>120</v>
      </c>
      <c r="E165" s="136"/>
      <c r="F165" s="137" t="s">
        <v>234</v>
      </c>
      <c r="G165" s="138" t="s">
        <v>142</v>
      </c>
      <c r="H165" s="139">
        <v>180</v>
      </c>
      <c r="I165" s="140"/>
      <c r="J165" s="140">
        <f t="shared" si="10"/>
        <v>0</v>
      </c>
      <c r="K165" s="141"/>
      <c r="L165" s="27"/>
      <c r="M165" s="142" t="s">
        <v>1</v>
      </c>
      <c r="N165" s="143" t="s">
        <v>33</v>
      </c>
      <c r="O165" s="144">
        <v>9.8799999999999999E-2</v>
      </c>
      <c r="P165" s="144">
        <f t="shared" si="11"/>
        <v>17.783999999999999</v>
      </c>
      <c r="Q165" s="144">
        <v>0</v>
      </c>
      <c r="R165" s="144">
        <f t="shared" si="12"/>
        <v>0</v>
      </c>
      <c r="S165" s="144">
        <v>0</v>
      </c>
      <c r="T165" s="14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6" t="s">
        <v>143</v>
      </c>
      <c r="AT165" s="146" t="s">
        <v>120</v>
      </c>
      <c r="AU165" s="146" t="s">
        <v>124</v>
      </c>
      <c r="AY165" s="14" t="s">
        <v>118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4" t="s">
        <v>124</v>
      </c>
      <c r="BK165" s="147">
        <f t="shared" si="19"/>
        <v>0</v>
      </c>
      <c r="BL165" s="14" t="s">
        <v>143</v>
      </c>
      <c r="BM165" s="146" t="s">
        <v>235</v>
      </c>
    </row>
    <row r="166" spans="1:65" s="2" customFormat="1" ht="21.75" customHeight="1">
      <c r="A166" s="26"/>
      <c r="B166" s="134"/>
      <c r="C166" s="135" t="s">
        <v>236</v>
      </c>
      <c r="D166" s="135" t="s">
        <v>120</v>
      </c>
      <c r="E166" s="136"/>
      <c r="F166" s="137" t="s">
        <v>237</v>
      </c>
      <c r="G166" s="138" t="s">
        <v>142</v>
      </c>
      <c r="H166" s="139">
        <v>180</v>
      </c>
      <c r="I166" s="140"/>
      <c r="J166" s="140">
        <f t="shared" si="10"/>
        <v>0</v>
      </c>
      <c r="K166" s="141"/>
      <c r="L166" s="27"/>
      <c r="M166" s="142" t="s">
        <v>1</v>
      </c>
      <c r="N166" s="143" t="s">
        <v>33</v>
      </c>
      <c r="O166" s="144">
        <v>3.2500000000000001E-2</v>
      </c>
      <c r="P166" s="144">
        <f t="shared" si="11"/>
        <v>5.8500000000000005</v>
      </c>
      <c r="Q166" s="144">
        <v>0</v>
      </c>
      <c r="R166" s="144">
        <f t="shared" si="12"/>
        <v>0</v>
      </c>
      <c r="S166" s="144">
        <v>0</v>
      </c>
      <c r="T166" s="145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6" t="s">
        <v>143</v>
      </c>
      <c r="AT166" s="146" t="s">
        <v>120</v>
      </c>
      <c r="AU166" s="146" t="s">
        <v>124</v>
      </c>
      <c r="AY166" s="14" t="s">
        <v>118</v>
      </c>
      <c r="BE166" s="147">
        <f t="shared" si="14"/>
        <v>0</v>
      </c>
      <c r="BF166" s="147">
        <f t="shared" si="15"/>
        <v>0</v>
      </c>
      <c r="BG166" s="147">
        <f t="shared" si="16"/>
        <v>0</v>
      </c>
      <c r="BH166" s="147">
        <f t="shared" si="17"/>
        <v>0</v>
      </c>
      <c r="BI166" s="147">
        <f t="shared" si="18"/>
        <v>0</v>
      </c>
      <c r="BJ166" s="14" t="s">
        <v>124</v>
      </c>
      <c r="BK166" s="147">
        <f t="shared" si="19"/>
        <v>0</v>
      </c>
      <c r="BL166" s="14" t="s">
        <v>143</v>
      </c>
      <c r="BM166" s="146" t="s">
        <v>238</v>
      </c>
    </row>
    <row r="167" spans="1:65" s="2" customFormat="1" ht="21.75" customHeight="1">
      <c r="A167" s="26"/>
      <c r="B167" s="134"/>
      <c r="C167" s="148" t="s">
        <v>239</v>
      </c>
      <c r="D167" s="148" t="s">
        <v>137</v>
      </c>
      <c r="E167" s="149"/>
      <c r="F167" s="150" t="s">
        <v>240</v>
      </c>
      <c r="G167" s="151" t="s">
        <v>142</v>
      </c>
      <c r="H167" s="152">
        <v>180</v>
      </c>
      <c r="I167" s="153"/>
      <c r="J167" s="153">
        <f t="shared" si="10"/>
        <v>0</v>
      </c>
      <c r="K167" s="154"/>
      <c r="L167" s="155"/>
      <c r="M167" s="156" t="s">
        <v>1</v>
      </c>
      <c r="N167" s="157" t="s">
        <v>33</v>
      </c>
      <c r="O167" s="144">
        <v>0</v>
      </c>
      <c r="P167" s="144">
        <f t="shared" si="11"/>
        <v>0</v>
      </c>
      <c r="Q167" s="144">
        <v>2.1000000000000001E-4</v>
      </c>
      <c r="R167" s="144">
        <f t="shared" si="12"/>
        <v>3.78E-2</v>
      </c>
      <c r="S167" s="144">
        <v>0</v>
      </c>
      <c r="T167" s="145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6" t="s">
        <v>147</v>
      </c>
      <c r="AT167" s="146" t="s">
        <v>137</v>
      </c>
      <c r="AU167" s="146" t="s">
        <v>124</v>
      </c>
      <c r="AY167" s="14" t="s">
        <v>118</v>
      </c>
      <c r="BE167" s="147">
        <f t="shared" si="14"/>
        <v>0</v>
      </c>
      <c r="BF167" s="147">
        <f t="shared" si="15"/>
        <v>0</v>
      </c>
      <c r="BG167" s="147">
        <f t="shared" si="16"/>
        <v>0</v>
      </c>
      <c r="BH167" s="147">
        <f t="shared" si="17"/>
        <v>0</v>
      </c>
      <c r="BI167" s="147">
        <f t="shared" si="18"/>
        <v>0</v>
      </c>
      <c r="BJ167" s="14" t="s">
        <v>124</v>
      </c>
      <c r="BK167" s="147">
        <f t="shared" si="19"/>
        <v>0</v>
      </c>
      <c r="BL167" s="14" t="s">
        <v>147</v>
      </c>
      <c r="BM167" s="146" t="s">
        <v>241</v>
      </c>
    </row>
    <row r="168" spans="1:65" s="2" customFormat="1" ht="21.75" customHeight="1">
      <c r="A168" s="26"/>
      <c r="B168" s="134"/>
      <c r="C168" s="135" t="s">
        <v>242</v>
      </c>
      <c r="D168" s="135" t="s">
        <v>120</v>
      </c>
      <c r="E168" s="136"/>
      <c r="F168" s="137" t="s">
        <v>243</v>
      </c>
      <c r="G168" s="138" t="s">
        <v>142</v>
      </c>
      <c r="H168" s="139">
        <v>180</v>
      </c>
      <c r="I168" s="140"/>
      <c r="J168" s="140">
        <f t="shared" si="10"/>
        <v>0</v>
      </c>
      <c r="K168" s="141"/>
      <c r="L168" s="27"/>
      <c r="M168" s="142" t="s">
        <v>1</v>
      </c>
      <c r="N168" s="143" t="s">
        <v>33</v>
      </c>
      <c r="O168" s="144">
        <v>0.1482</v>
      </c>
      <c r="P168" s="144">
        <f t="shared" si="11"/>
        <v>26.675999999999998</v>
      </c>
      <c r="Q168" s="144">
        <v>0</v>
      </c>
      <c r="R168" s="144">
        <f t="shared" si="12"/>
        <v>0</v>
      </c>
      <c r="S168" s="144">
        <v>0</v>
      </c>
      <c r="T168" s="145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6" t="s">
        <v>143</v>
      </c>
      <c r="AT168" s="146" t="s">
        <v>120</v>
      </c>
      <c r="AU168" s="146" t="s">
        <v>124</v>
      </c>
      <c r="AY168" s="14" t="s">
        <v>118</v>
      </c>
      <c r="BE168" s="147">
        <f t="shared" si="14"/>
        <v>0</v>
      </c>
      <c r="BF168" s="147">
        <f t="shared" si="15"/>
        <v>0</v>
      </c>
      <c r="BG168" s="147">
        <f t="shared" si="16"/>
        <v>0</v>
      </c>
      <c r="BH168" s="147">
        <f t="shared" si="17"/>
        <v>0</v>
      </c>
      <c r="BI168" s="147">
        <f t="shared" si="18"/>
        <v>0</v>
      </c>
      <c r="BJ168" s="14" t="s">
        <v>124</v>
      </c>
      <c r="BK168" s="147">
        <f t="shared" si="19"/>
        <v>0</v>
      </c>
      <c r="BL168" s="14" t="s">
        <v>143</v>
      </c>
      <c r="BM168" s="146" t="s">
        <v>244</v>
      </c>
    </row>
    <row r="169" spans="1:65" s="2" customFormat="1" ht="21.75" customHeight="1">
      <c r="A169" s="26"/>
      <c r="B169" s="134"/>
      <c r="C169" s="135" t="s">
        <v>245</v>
      </c>
      <c r="D169" s="135" t="s">
        <v>120</v>
      </c>
      <c r="E169" s="136"/>
      <c r="F169" s="137" t="s">
        <v>246</v>
      </c>
      <c r="G169" s="138" t="s">
        <v>247</v>
      </c>
      <c r="H169" s="139">
        <v>108</v>
      </c>
      <c r="I169" s="140"/>
      <c r="J169" s="140">
        <f t="shared" si="10"/>
        <v>0</v>
      </c>
      <c r="K169" s="141"/>
      <c r="L169" s="27"/>
      <c r="M169" s="142" t="s">
        <v>1</v>
      </c>
      <c r="N169" s="143" t="s">
        <v>33</v>
      </c>
      <c r="O169" s="144">
        <v>4.9000000000000002E-2</v>
      </c>
      <c r="P169" s="144">
        <f t="shared" si="11"/>
        <v>5.2919999999999998</v>
      </c>
      <c r="Q169" s="144">
        <v>0</v>
      </c>
      <c r="R169" s="144">
        <f t="shared" si="12"/>
        <v>0</v>
      </c>
      <c r="S169" s="144">
        <v>0</v>
      </c>
      <c r="T169" s="145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6" t="s">
        <v>143</v>
      </c>
      <c r="AT169" s="146" t="s">
        <v>120</v>
      </c>
      <c r="AU169" s="146" t="s">
        <v>124</v>
      </c>
      <c r="AY169" s="14" t="s">
        <v>118</v>
      </c>
      <c r="BE169" s="147">
        <f t="shared" si="14"/>
        <v>0</v>
      </c>
      <c r="BF169" s="147">
        <f t="shared" si="15"/>
        <v>0</v>
      </c>
      <c r="BG169" s="147">
        <f t="shared" si="16"/>
        <v>0</v>
      </c>
      <c r="BH169" s="147">
        <f t="shared" si="17"/>
        <v>0</v>
      </c>
      <c r="BI169" s="147">
        <f t="shared" si="18"/>
        <v>0</v>
      </c>
      <c r="BJ169" s="14" t="s">
        <v>124</v>
      </c>
      <c r="BK169" s="147">
        <f t="shared" si="19"/>
        <v>0</v>
      </c>
      <c r="BL169" s="14" t="s">
        <v>143</v>
      </c>
      <c r="BM169" s="146" t="s">
        <v>248</v>
      </c>
    </row>
    <row r="170" spans="1:65" s="2" customFormat="1" ht="16.5" customHeight="1">
      <c r="A170" s="26"/>
      <c r="B170" s="134"/>
      <c r="C170" s="135" t="s">
        <v>249</v>
      </c>
      <c r="D170" s="135" t="s">
        <v>120</v>
      </c>
      <c r="E170" s="136"/>
      <c r="F170" s="137" t="s">
        <v>227</v>
      </c>
      <c r="G170" s="138" t="s">
        <v>221</v>
      </c>
      <c r="H170" s="139">
        <v>18.695</v>
      </c>
      <c r="I170" s="140"/>
      <c r="J170" s="140">
        <f t="shared" si="10"/>
        <v>0</v>
      </c>
      <c r="K170" s="141"/>
      <c r="L170" s="27"/>
      <c r="M170" s="142" t="s">
        <v>1</v>
      </c>
      <c r="N170" s="143" t="s">
        <v>33</v>
      </c>
      <c r="O170" s="144">
        <v>0</v>
      </c>
      <c r="P170" s="144">
        <f t="shared" si="11"/>
        <v>0</v>
      </c>
      <c r="Q170" s="144">
        <v>0</v>
      </c>
      <c r="R170" s="144">
        <f t="shared" si="12"/>
        <v>0</v>
      </c>
      <c r="S170" s="144">
        <v>0</v>
      </c>
      <c r="T170" s="145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6" t="s">
        <v>143</v>
      </c>
      <c r="AT170" s="146" t="s">
        <v>120</v>
      </c>
      <c r="AU170" s="146" t="s">
        <v>124</v>
      </c>
      <c r="AY170" s="14" t="s">
        <v>118</v>
      </c>
      <c r="BE170" s="147">
        <f t="shared" si="14"/>
        <v>0</v>
      </c>
      <c r="BF170" s="147">
        <f t="shared" si="15"/>
        <v>0</v>
      </c>
      <c r="BG170" s="147">
        <f t="shared" si="16"/>
        <v>0</v>
      </c>
      <c r="BH170" s="147">
        <f t="shared" si="17"/>
        <v>0</v>
      </c>
      <c r="BI170" s="147">
        <f t="shared" si="18"/>
        <v>0</v>
      </c>
      <c r="BJ170" s="14" t="s">
        <v>124</v>
      </c>
      <c r="BK170" s="147">
        <f t="shared" si="19"/>
        <v>0</v>
      </c>
      <c r="BL170" s="14" t="s">
        <v>143</v>
      </c>
      <c r="BM170" s="146" t="s">
        <v>250</v>
      </c>
    </row>
    <row r="171" spans="1:65" s="12" customFormat="1" ht="25.9" customHeight="1">
      <c r="B171" s="122"/>
      <c r="D171" s="123" t="s">
        <v>66</v>
      </c>
      <c r="E171" s="124"/>
      <c r="F171" s="124" t="s">
        <v>251</v>
      </c>
      <c r="J171" s="125">
        <f>BK171</f>
        <v>0</v>
      </c>
      <c r="L171" s="122"/>
      <c r="M171" s="126"/>
      <c r="N171" s="127"/>
      <c r="O171" s="127"/>
      <c r="P171" s="128">
        <f>P172</f>
        <v>15.9</v>
      </c>
      <c r="Q171" s="127"/>
      <c r="R171" s="128">
        <f>R172</f>
        <v>0</v>
      </c>
      <c r="S171" s="127"/>
      <c r="T171" s="129">
        <f>T172</f>
        <v>0</v>
      </c>
      <c r="AR171" s="123" t="s">
        <v>123</v>
      </c>
      <c r="AT171" s="130" t="s">
        <v>66</v>
      </c>
      <c r="AU171" s="130" t="s">
        <v>67</v>
      </c>
      <c r="AY171" s="123" t="s">
        <v>118</v>
      </c>
      <c r="BK171" s="131">
        <f>BK172</f>
        <v>0</v>
      </c>
    </row>
    <row r="172" spans="1:65" s="2" customFormat="1" ht="33" customHeight="1">
      <c r="A172" s="26"/>
      <c r="B172" s="134"/>
      <c r="C172" s="135" t="s">
        <v>252</v>
      </c>
      <c r="D172" s="135" t="s">
        <v>120</v>
      </c>
      <c r="E172" s="136"/>
      <c r="F172" s="137" t="s">
        <v>253</v>
      </c>
      <c r="G172" s="138" t="s">
        <v>135</v>
      </c>
      <c r="H172" s="139">
        <v>15</v>
      </c>
      <c r="I172" s="140"/>
      <c r="J172" s="140">
        <f>ROUND(I172*H172,2)</f>
        <v>0</v>
      </c>
      <c r="K172" s="141"/>
      <c r="L172" s="27"/>
      <c r="M172" s="158" t="s">
        <v>1</v>
      </c>
      <c r="N172" s="159" t="s">
        <v>33</v>
      </c>
      <c r="O172" s="160">
        <v>1.06</v>
      </c>
      <c r="P172" s="160">
        <f>O172*H172</f>
        <v>15.9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6" t="s">
        <v>254</v>
      </c>
      <c r="AT172" s="146" t="s">
        <v>120</v>
      </c>
      <c r="AU172" s="146" t="s">
        <v>75</v>
      </c>
      <c r="AY172" s="14" t="s">
        <v>118</v>
      </c>
      <c r="BE172" s="147">
        <f>IF(N172="základná",J172,0)</f>
        <v>0</v>
      </c>
      <c r="BF172" s="147">
        <f>IF(N172="znížená",J172,0)</f>
        <v>0</v>
      </c>
      <c r="BG172" s="147">
        <f>IF(N172="zákl. prenesená",J172,0)</f>
        <v>0</v>
      </c>
      <c r="BH172" s="147">
        <f>IF(N172="zníž. prenesená",J172,0)</f>
        <v>0</v>
      </c>
      <c r="BI172" s="147">
        <f>IF(N172="nulová",J172,0)</f>
        <v>0</v>
      </c>
      <c r="BJ172" s="14" t="s">
        <v>124</v>
      </c>
      <c r="BK172" s="147">
        <f>ROUND(I172*H172,2)</f>
        <v>0</v>
      </c>
      <c r="BL172" s="14" t="s">
        <v>254</v>
      </c>
      <c r="BM172" s="146" t="s">
        <v>255</v>
      </c>
    </row>
    <row r="173" spans="1:65" s="2" customFormat="1" ht="6.95" customHeight="1">
      <c r="A173" s="26"/>
      <c r="B173" s="41"/>
      <c r="C173" s="42"/>
      <c r="D173" s="42"/>
      <c r="E173" s="42"/>
      <c r="F173" s="42"/>
      <c r="G173" s="42"/>
      <c r="H173" s="42"/>
      <c r="I173" s="42"/>
      <c r="J173" s="42"/>
      <c r="K173" s="42"/>
      <c r="L173" s="27"/>
      <c r="M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</row>
  </sheetData>
  <autoFilter ref="C123:K172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60"/>
  <sheetViews>
    <sheetView showGridLines="0" workbookViewId="0">
      <selection activeCell="F134" sqref="F13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62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4" t="s">
        <v>79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customHeight="1">
      <c r="B4" s="17"/>
      <c r="D4" s="18" t="s">
        <v>89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197" t="str">
        <f>'Rekapitulácia stavby'!K6</f>
        <v>Rekonštrukcia a výstavba technickej infraštruktúry v obci Kurov</v>
      </c>
      <c r="F7" s="198"/>
      <c r="G7" s="198"/>
      <c r="H7" s="198"/>
      <c r="L7" s="17"/>
    </row>
    <row r="8" spans="1:46" s="2" customFormat="1" ht="12" customHeight="1">
      <c r="A8" s="26"/>
      <c r="B8" s="27"/>
      <c r="C8" s="26"/>
      <c r="D8" s="23" t="s">
        <v>90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7" t="s">
        <v>266</v>
      </c>
      <c r="F9" s="196"/>
      <c r="G9" s="196"/>
      <c r="H9" s="19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1" t="str">
        <f>'Rekapitulácia stavby'!E14</f>
        <v xml:space="preserve"> </v>
      </c>
      <c r="F18" s="171"/>
      <c r="G18" s="171"/>
      <c r="H18" s="171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73" t="s">
        <v>1</v>
      </c>
      <c r="F27" s="173"/>
      <c r="G27" s="173"/>
      <c r="H27" s="173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27</v>
      </c>
      <c r="E30" s="26"/>
      <c r="F30" s="26"/>
      <c r="G30" s="26"/>
      <c r="H30" s="26"/>
      <c r="I30" s="26"/>
      <c r="J30" s="65">
        <f>ROUND(J123,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31</v>
      </c>
      <c r="E33" s="23" t="s">
        <v>32</v>
      </c>
      <c r="F33" s="90">
        <f>ROUND((SUM(BE123:BE159)),  2)</f>
        <v>0</v>
      </c>
      <c r="G33" s="26"/>
      <c r="H33" s="26"/>
      <c r="I33" s="91">
        <v>0.2</v>
      </c>
      <c r="J33" s="90">
        <f>ROUND(((SUM(BE123:BE159))*I33),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33</v>
      </c>
      <c r="F34" s="90">
        <f>ROUND((SUM(BF123:BF159)),  2)</f>
        <v>0</v>
      </c>
      <c r="G34" s="26"/>
      <c r="H34" s="26"/>
      <c r="I34" s="91">
        <v>0.2</v>
      </c>
      <c r="J34" s="90">
        <f>ROUND(((SUM(BF123:BF159))*I34),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0">
        <f>ROUND((SUM(BG123:BG159)),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0">
        <f>ROUND((SUM(BH123:BH159)),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0">
        <f>ROUND((SUM(BI123:BI159)),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37</v>
      </c>
      <c r="E39" s="54"/>
      <c r="F39" s="54"/>
      <c r="G39" s="94" t="s">
        <v>38</v>
      </c>
      <c r="H39" s="95" t="s">
        <v>39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42</v>
      </c>
      <c r="E61" s="29"/>
      <c r="F61" s="98" t="s">
        <v>43</v>
      </c>
      <c r="G61" s="39" t="s">
        <v>42</v>
      </c>
      <c r="H61" s="29"/>
      <c r="I61" s="29"/>
      <c r="J61" s="99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42</v>
      </c>
      <c r="E76" s="29"/>
      <c r="F76" s="98" t="s">
        <v>43</v>
      </c>
      <c r="G76" s="39" t="s">
        <v>42</v>
      </c>
      <c r="H76" s="29"/>
      <c r="I76" s="29"/>
      <c r="J76" s="99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97" t="str">
        <f>E7</f>
        <v>Rekonštrukcia a výstavba technickej infraštruktúry v obci Kurov</v>
      </c>
      <c r="F85" s="198"/>
      <c r="G85" s="198"/>
      <c r="H85" s="19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90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7" t="str">
        <f>E9</f>
        <v>SO 03-1 - SO 03-1 Výstavba miestnej komunikácie k stojisku</v>
      </c>
      <c r="F87" s="196"/>
      <c r="G87" s="196"/>
      <c r="H87" s="19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2" t="s">
        <v>95</v>
      </c>
      <c r="D96" s="26"/>
      <c r="E96" s="26"/>
      <c r="F96" s="26"/>
      <c r="G96" s="26"/>
      <c r="H96" s="26"/>
      <c r="I96" s="26"/>
      <c r="J96" s="65">
        <f>J123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hidden="1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1:31" s="10" customFormat="1" ht="19.899999999999999" hidden="1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1:31" s="10" customFormat="1" ht="19.899999999999999" hidden="1" customHeight="1">
      <c r="B99" s="107"/>
      <c r="D99" s="108" t="s">
        <v>267</v>
      </c>
      <c r="E99" s="109"/>
      <c r="F99" s="109"/>
      <c r="G99" s="109"/>
      <c r="H99" s="109"/>
      <c r="I99" s="109"/>
      <c r="J99" s="110">
        <f>J136</f>
        <v>0</v>
      </c>
      <c r="L99" s="107"/>
    </row>
    <row r="100" spans="1:31" s="10" customFormat="1" ht="19.899999999999999" hidden="1" customHeight="1">
      <c r="B100" s="107"/>
      <c r="D100" s="108" t="s">
        <v>256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1:31" s="10" customFormat="1" ht="19.899999999999999" hidden="1" customHeight="1">
      <c r="B101" s="107"/>
      <c r="D101" s="108" t="s">
        <v>268</v>
      </c>
      <c r="E101" s="109"/>
      <c r="F101" s="109"/>
      <c r="G101" s="109"/>
      <c r="H101" s="109"/>
      <c r="I101" s="109"/>
      <c r="J101" s="110">
        <f>J147</f>
        <v>0</v>
      </c>
      <c r="L101" s="107"/>
    </row>
    <row r="102" spans="1:31" s="10" customFormat="1" ht="19.899999999999999" hidden="1" customHeight="1">
      <c r="B102" s="107"/>
      <c r="D102" s="108" t="s">
        <v>100</v>
      </c>
      <c r="E102" s="109"/>
      <c r="F102" s="109"/>
      <c r="G102" s="109"/>
      <c r="H102" s="109"/>
      <c r="I102" s="109"/>
      <c r="J102" s="110">
        <f>J150</f>
        <v>0</v>
      </c>
      <c r="L102" s="107"/>
    </row>
    <row r="103" spans="1:31" s="10" customFormat="1" ht="19.899999999999999" hidden="1" customHeight="1">
      <c r="B103" s="107"/>
      <c r="D103" s="108" t="s">
        <v>257</v>
      </c>
      <c r="E103" s="109"/>
      <c r="F103" s="109"/>
      <c r="G103" s="109"/>
      <c r="H103" s="109"/>
      <c r="I103" s="109"/>
      <c r="J103" s="110">
        <f>J158</f>
        <v>0</v>
      </c>
      <c r="L103" s="107"/>
    </row>
    <row r="104" spans="1:31" s="2" customFormat="1" ht="21.75" hidden="1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hidden="1" customHeight="1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idden="1"/>
    <row r="107" spans="1:31" hidden="1"/>
    <row r="108" spans="1:31" hidden="1"/>
    <row r="109" spans="1:31" s="2" customFormat="1" ht="6.95" customHeight="1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105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12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7" t="str">
        <f>E7</f>
        <v>Rekonštrukcia a výstavba technickej infraštruktúry v obci Kurov</v>
      </c>
      <c r="F113" s="198"/>
      <c r="G113" s="198"/>
      <c r="H113" s="198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90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87" t="str">
        <f>E9</f>
        <v>SO 03-1 - SO 03-1 Výstavba miestnej komunikácie k stojisku</v>
      </c>
      <c r="F115" s="196"/>
      <c r="G115" s="196"/>
      <c r="H115" s="19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16</v>
      </c>
      <c r="D117" s="26"/>
      <c r="E117" s="26"/>
      <c r="F117" s="21" t="str">
        <f>F12</f>
        <v xml:space="preserve"> </v>
      </c>
      <c r="G117" s="26"/>
      <c r="H117" s="26"/>
      <c r="I117" s="23" t="s">
        <v>18</v>
      </c>
      <c r="J117" s="49">
        <f>IF(J12="","",J12)</f>
        <v>0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19</v>
      </c>
      <c r="D119" s="26"/>
      <c r="E119" s="26"/>
      <c r="F119" s="21" t="str">
        <f>E15</f>
        <v xml:space="preserve"> </v>
      </c>
      <c r="G119" s="26"/>
      <c r="H119" s="26"/>
      <c r="I119" s="23" t="s">
        <v>23</v>
      </c>
      <c r="J119" s="24" t="str">
        <f>E21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22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25</v>
      </c>
      <c r="J120" s="24" t="str">
        <f>E24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1"/>
      <c r="B122" s="112"/>
      <c r="C122" s="113" t="s">
        <v>106</v>
      </c>
      <c r="D122" s="114" t="s">
        <v>52</v>
      </c>
      <c r="E122" s="114" t="s">
        <v>48</v>
      </c>
      <c r="F122" s="114" t="s">
        <v>49</v>
      </c>
      <c r="G122" s="114" t="s">
        <v>107</v>
      </c>
      <c r="H122" s="114" t="s">
        <v>108</v>
      </c>
      <c r="I122" s="114" t="s">
        <v>109</v>
      </c>
      <c r="J122" s="115" t="s">
        <v>94</v>
      </c>
      <c r="K122" s="116" t="s">
        <v>110</v>
      </c>
      <c r="L122" s="117"/>
      <c r="M122" s="56" t="s">
        <v>1</v>
      </c>
      <c r="N122" s="57" t="s">
        <v>31</v>
      </c>
      <c r="O122" s="57" t="s">
        <v>111</v>
      </c>
      <c r="P122" s="57" t="s">
        <v>112</v>
      </c>
      <c r="Q122" s="57" t="s">
        <v>113</v>
      </c>
      <c r="R122" s="57" t="s">
        <v>114</v>
      </c>
      <c r="S122" s="57" t="s">
        <v>115</v>
      </c>
      <c r="T122" s="58" t="s">
        <v>116</v>
      </c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</row>
    <row r="123" spans="1:65" s="2" customFormat="1" ht="22.9" customHeight="1">
      <c r="A123" s="26"/>
      <c r="B123" s="27"/>
      <c r="C123" s="63" t="s">
        <v>95</v>
      </c>
      <c r="D123" s="26"/>
      <c r="E123" s="26"/>
      <c r="F123" s="26"/>
      <c r="G123" s="26"/>
      <c r="H123" s="26"/>
      <c r="I123" s="26"/>
      <c r="J123" s="118">
        <f>BK123</f>
        <v>0</v>
      </c>
      <c r="K123" s="26"/>
      <c r="L123" s="27"/>
      <c r="M123" s="59"/>
      <c r="N123" s="50"/>
      <c r="O123" s="60"/>
      <c r="P123" s="119">
        <f>P124</f>
        <v>510.44772</v>
      </c>
      <c r="Q123" s="60"/>
      <c r="R123" s="119">
        <f>R124</f>
        <v>740.31954111000016</v>
      </c>
      <c r="S123" s="60"/>
      <c r="T123" s="120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66</v>
      </c>
      <c r="AU123" s="14" t="s">
        <v>96</v>
      </c>
      <c r="BK123" s="121">
        <f>BK124</f>
        <v>0</v>
      </c>
    </row>
    <row r="124" spans="1:65" s="12" customFormat="1" ht="25.9" customHeight="1">
      <c r="B124" s="122"/>
      <c r="D124" s="123" t="s">
        <v>66</v>
      </c>
      <c r="E124" s="124"/>
      <c r="F124" s="124" t="s">
        <v>117</v>
      </c>
      <c r="J124" s="125">
        <f>BK124</f>
        <v>0</v>
      </c>
      <c r="L124" s="122"/>
      <c r="M124" s="126"/>
      <c r="N124" s="127"/>
      <c r="O124" s="127"/>
      <c r="P124" s="128">
        <f>P125+P136+P138+P147+P150+P158</f>
        <v>510.44772</v>
      </c>
      <c r="Q124" s="127"/>
      <c r="R124" s="128">
        <f>R125+R136+R138+R147+R150+R158</f>
        <v>740.31954111000016</v>
      </c>
      <c r="S124" s="127"/>
      <c r="T124" s="129">
        <f>T125+T136+T138+T147+T150+T158</f>
        <v>0</v>
      </c>
      <c r="AR124" s="123" t="s">
        <v>75</v>
      </c>
      <c r="AT124" s="130" t="s">
        <v>66</v>
      </c>
      <c r="AU124" s="130" t="s">
        <v>67</v>
      </c>
      <c r="AY124" s="123" t="s">
        <v>118</v>
      </c>
      <c r="BK124" s="131">
        <f>BK125+BK136+BK138+BK147+BK150+BK158</f>
        <v>0</v>
      </c>
    </row>
    <row r="125" spans="1:65" s="12" customFormat="1" ht="22.9" customHeight="1">
      <c r="B125" s="122"/>
      <c r="D125" s="123" t="s">
        <v>66</v>
      </c>
      <c r="E125" s="132"/>
      <c r="F125" s="132" t="s">
        <v>119</v>
      </c>
      <c r="J125" s="133">
        <f>BK125</f>
        <v>0</v>
      </c>
      <c r="L125" s="122"/>
      <c r="M125" s="126"/>
      <c r="N125" s="127"/>
      <c r="O125" s="127"/>
      <c r="P125" s="128">
        <f>SUM(P126:P135)</f>
        <v>196.33341100000001</v>
      </c>
      <c r="Q125" s="127"/>
      <c r="R125" s="128">
        <f>SUM(R126:R135)</f>
        <v>14.854999999999999</v>
      </c>
      <c r="S125" s="127"/>
      <c r="T125" s="129">
        <f>SUM(T126:T135)</f>
        <v>0</v>
      </c>
      <c r="AR125" s="123" t="s">
        <v>75</v>
      </c>
      <c r="AT125" s="130" t="s">
        <v>66</v>
      </c>
      <c r="AU125" s="130" t="s">
        <v>75</v>
      </c>
      <c r="AY125" s="123" t="s">
        <v>118</v>
      </c>
      <c r="BK125" s="131">
        <f>SUM(BK126:BK135)</f>
        <v>0</v>
      </c>
    </row>
    <row r="126" spans="1:65" s="2" customFormat="1" ht="21.75" customHeight="1">
      <c r="A126" s="26"/>
      <c r="B126" s="134"/>
      <c r="C126" s="135" t="s">
        <v>75</v>
      </c>
      <c r="D126" s="135" t="s">
        <v>120</v>
      </c>
      <c r="E126" s="136"/>
      <c r="F126" s="137" t="s">
        <v>269</v>
      </c>
      <c r="G126" s="138" t="s">
        <v>122</v>
      </c>
      <c r="H126" s="139">
        <v>262.69</v>
      </c>
      <c r="I126" s="140"/>
      <c r="J126" s="140">
        <f t="shared" ref="J126:J135" si="0">ROUND(I126*H126,2)</f>
        <v>0</v>
      </c>
      <c r="K126" s="141"/>
      <c r="L126" s="27"/>
      <c r="M126" s="142" t="s">
        <v>1</v>
      </c>
      <c r="N126" s="143" t="s">
        <v>33</v>
      </c>
      <c r="O126" s="144">
        <v>0.46</v>
      </c>
      <c r="P126" s="144">
        <f t="shared" ref="P126:P135" si="1">O126*H126</f>
        <v>120.8374</v>
      </c>
      <c r="Q126" s="144">
        <v>0</v>
      </c>
      <c r="R126" s="144">
        <f t="shared" ref="R126:R135" si="2">Q126*H126</f>
        <v>0</v>
      </c>
      <c r="S126" s="144">
        <v>0</v>
      </c>
      <c r="T126" s="145">
        <f t="shared" ref="T126:T135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6" t="s">
        <v>123</v>
      </c>
      <c r="AT126" s="146" t="s">
        <v>120</v>
      </c>
      <c r="AU126" s="146" t="s">
        <v>124</v>
      </c>
      <c r="AY126" s="14" t="s">
        <v>118</v>
      </c>
      <c r="BE126" s="147">
        <f t="shared" ref="BE126:BE135" si="4">IF(N126="základná",J126,0)</f>
        <v>0</v>
      </c>
      <c r="BF126" s="147">
        <f t="shared" ref="BF126:BF135" si="5">IF(N126="znížená",J126,0)</f>
        <v>0</v>
      </c>
      <c r="BG126" s="147">
        <f t="shared" ref="BG126:BG135" si="6">IF(N126="zákl. prenesená",J126,0)</f>
        <v>0</v>
      </c>
      <c r="BH126" s="147">
        <f t="shared" ref="BH126:BH135" si="7">IF(N126="zníž. prenesená",J126,0)</f>
        <v>0</v>
      </c>
      <c r="BI126" s="147">
        <f t="shared" ref="BI126:BI135" si="8">IF(N126="nulová",J126,0)</f>
        <v>0</v>
      </c>
      <c r="BJ126" s="14" t="s">
        <v>124</v>
      </c>
      <c r="BK126" s="147">
        <f t="shared" ref="BK126:BK135" si="9">ROUND(I126*H126,2)</f>
        <v>0</v>
      </c>
      <c r="BL126" s="14" t="s">
        <v>123</v>
      </c>
      <c r="BM126" s="146" t="s">
        <v>270</v>
      </c>
    </row>
    <row r="127" spans="1:65" s="2" customFormat="1" ht="21.75" customHeight="1">
      <c r="A127" s="26"/>
      <c r="B127" s="134"/>
      <c r="C127" s="135" t="s">
        <v>124</v>
      </c>
      <c r="D127" s="135" t="s">
        <v>120</v>
      </c>
      <c r="E127" s="136"/>
      <c r="F127" s="137" t="s">
        <v>271</v>
      </c>
      <c r="G127" s="138" t="s">
        <v>122</v>
      </c>
      <c r="H127" s="139">
        <v>86.688000000000002</v>
      </c>
      <c r="I127" s="140"/>
      <c r="J127" s="140">
        <f t="shared" si="0"/>
        <v>0</v>
      </c>
      <c r="K127" s="141"/>
      <c r="L127" s="27"/>
      <c r="M127" s="142" t="s">
        <v>1</v>
      </c>
      <c r="N127" s="143" t="s">
        <v>33</v>
      </c>
      <c r="O127" s="144">
        <v>5.6000000000000001E-2</v>
      </c>
      <c r="P127" s="144">
        <f t="shared" si="1"/>
        <v>4.8545280000000002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6" t="s">
        <v>123</v>
      </c>
      <c r="AT127" s="146" t="s">
        <v>120</v>
      </c>
      <c r="AU127" s="146" t="s">
        <v>124</v>
      </c>
      <c r="AY127" s="14" t="s">
        <v>118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4" t="s">
        <v>124</v>
      </c>
      <c r="BK127" s="147">
        <f t="shared" si="9"/>
        <v>0</v>
      </c>
      <c r="BL127" s="14" t="s">
        <v>123</v>
      </c>
      <c r="BM127" s="146" t="s">
        <v>272</v>
      </c>
    </row>
    <row r="128" spans="1:65" s="2" customFormat="1" ht="16.5" customHeight="1">
      <c r="A128" s="26"/>
      <c r="B128" s="134"/>
      <c r="C128" s="135" t="s">
        <v>129</v>
      </c>
      <c r="D128" s="135" t="s">
        <v>120</v>
      </c>
      <c r="E128" s="136"/>
      <c r="F128" s="137" t="s">
        <v>273</v>
      </c>
      <c r="G128" s="138" t="s">
        <v>122</v>
      </c>
      <c r="H128" s="139">
        <v>12.15</v>
      </c>
      <c r="I128" s="140"/>
      <c r="J128" s="140">
        <f t="shared" si="0"/>
        <v>0</v>
      </c>
      <c r="K128" s="141"/>
      <c r="L128" s="27"/>
      <c r="M128" s="142" t="s">
        <v>1</v>
      </c>
      <c r="N128" s="143" t="s">
        <v>33</v>
      </c>
      <c r="O128" s="144">
        <v>2.5139999999999998</v>
      </c>
      <c r="P128" s="144">
        <f t="shared" si="1"/>
        <v>30.545099999999998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6" t="s">
        <v>123</v>
      </c>
      <c r="AT128" s="146" t="s">
        <v>120</v>
      </c>
      <c r="AU128" s="146" t="s">
        <v>124</v>
      </c>
      <c r="AY128" s="14" t="s">
        <v>118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4" t="s">
        <v>124</v>
      </c>
      <c r="BK128" s="147">
        <f t="shared" si="9"/>
        <v>0</v>
      </c>
      <c r="BL128" s="14" t="s">
        <v>123</v>
      </c>
      <c r="BM128" s="146" t="s">
        <v>274</v>
      </c>
    </row>
    <row r="129" spans="1:65" s="2" customFormat="1" ht="33" customHeight="1">
      <c r="A129" s="26"/>
      <c r="B129" s="134"/>
      <c r="C129" s="135" t="s">
        <v>123</v>
      </c>
      <c r="D129" s="135" t="s">
        <v>120</v>
      </c>
      <c r="E129" s="136"/>
      <c r="F129" s="137" t="s">
        <v>275</v>
      </c>
      <c r="G129" s="138" t="s">
        <v>122</v>
      </c>
      <c r="H129" s="139">
        <v>12.15</v>
      </c>
      <c r="I129" s="140"/>
      <c r="J129" s="140">
        <f t="shared" si="0"/>
        <v>0</v>
      </c>
      <c r="K129" s="141"/>
      <c r="L129" s="27"/>
      <c r="M129" s="142" t="s">
        <v>1</v>
      </c>
      <c r="N129" s="143" t="s">
        <v>33</v>
      </c>
      <c r="O129" s="144">
        <v>0.61299999999999999</v>
      </c>
      <c r="P129" s="144">
        <f t="shared" si="1"/>
        <v>7.4479500000000005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6" t="s">
        <v>123</v>
      </c>
      <c r="AT129" s="146" t="s">
        <v>120</v>
      </c>
      <c r="AU129" s="146" t="s">
        <v>124</v>
      </c>
      <c r="AY129" s="14" t="s">
        <v>118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4" t="s">
        <v>124</v>
      </c>
      <c r="BK129" s="147">
        <f t="shared" si="9"/>
        <v>0</v>
      </c>
      <c r="BL129" s="14" t="s">
        <v>123</v>
      </c>
      <c r="BM129" s="146" t="s">
        <v>276</v>
      </c>
    </row>
    <row r="130" spans="1:65" s="2" customFormat="1" ht="21.75" customHeight="1">
      <c r="A130" s="26"/>
      <c r="B130" s="134"/>
      <c r="C130" s="135" t="s">
        <v>140</v>
      </c>
      <c r="D130" s="135" t="s">
        <v>120</v>
      </c>
      <c r="E130" s="136"/>
      <c r="F130" s="137" t="s">
        <v>258</v>
      </c>
      <c r="G130" s="138" t="s">
        <v>122</v>
      </c>
      <c r="H130" s="139">
        <v>274.83999999999997</v>
      </c>
      <c r="I130" s="140"/>
      <c r="J130" s="140">
        <f t="shared" si="0"/>
        <v>0</v>
      </c>
      <c r="K130" s="141"/>
      <c r="L130" s="27"/>
      <c r="M130" s="142" t="s">
        <v>1</v>
      </c>
      <c r="N130" s="143" t="s">
        <v>33</v>
      </c>
      <c r="O130" s="144">
        <v>7.0999999999999994E-2</v>
      </c>
      <c r="P130" s="144">
        <f t="shared" si="1"/>
        <v>19.513639999999995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6" t="s">
        <v>123</v>
      </c>
      <c r="AT130" s="146" t="s">
        <v>120</v>
      </c>
      <c r="AU130" s="146" t="s">
        <v>124</v>
      </c>
      <c r="AY130" s="14" t="s">
        <v>118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4" t="s">
        <v>124</v>
      </c>
      <c r="BK130" s="147">
        <f t="shared" si="9"/>
        <v>0</v>
      </c>
      <c r="BL130" s="14" t="s">
        <v>123</v>
      </c>
      <c r="BM130" s="146" t="s">
        <v>277</v>
      </c>
    </row>
    <row r="131" spans="1:65" s="2" customFormat="1" ht="16.5" customHeight="1">
      <c r="A131" s="26"/>
      <c r="B131" s="134"/>
      <c r="C131" s="135" t="s">
        <v>145</v>
      </c>
      <c r="D131" s="135" t="s">
        <v>120</v>
      </c>
      <c r="E131" s="136"/>
      <c r="F131" s="137" t="s">
        <v>259</v>
      </c>
      <c r="G131" s="138" t="s">
        <v>122</v>
      </c>
      <c r="H131" s="139">
        <v>274.83999999999997</v>
      </c>
      <c r="I131" s="140"/>
      <c r="J131" s="140">
        <f t="shared" si="0"/>
        <v>0</v>
      </c>
      <c r="K131" s="141"/>
      <c r="L131" s="27"/>
      <c r="M131" s="142" t="s">
        <v>1</v>
      </c>
      <c r="N131" s="143" t="s">
        <v>33</v>
      </c>
      <c r="O131" s="144">
        <v>8.9999999999999993E-3</v>
      </c>
      <c r="P131" s="144">
        <f t="shared" si="1"/>
        <v>2.4735599999999995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6" t="s">
        <v>123</v>
      </c>
      <c r="AT131" s="146" t="s">
        <v>120</v>
      </c>
      <c r="AU131" s="146" t="s">
        <v>124</v>
      </c>
      <c r="AY131" s="14" t="s">
        <v>118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4" t="s">
        <v>124</v>
      </c>
      <c r="BK131" s="147">
        <f t="shared" si="9"/>
        <v>0</v>
      </c>
      <c r="BL131" s="14" t="s">
        <v>123</v>
      </c>
      <c r="BM131" s="146" t="s">
        <v>278</v>
      </c>
    </row>
    <row r="132" spans="1:65" s="2" customFormat="1" ht="21.75" customHeight="1">
      <c r="A132" s="26"/>
      <c r="B132" s="134"/>
      <c r="C132" s="135" t="s">
        <v>149</v>
      </c>
      <c r="D132" s="135" t="s">
        <v>120</v>
      </c>
      <c r="E132" s="136"/>
      <c r="F132" s="137" t="s">
        <v>279</v>
      </c>
      <c r="G132" s="138" t="s">
        <v>122</v>
      </c>
      <c r="H132" s="139">
        <v>1.8220000000000001</v>
      </c>
      <c r="I132" s="140"/>
      <c r="J132" s="140">
        <f t="shared" si="0"/>
        <v>0</v>
      </c>
      <c r="K132" s="141"/>
      <c r="L132" s="27"/>
      <c r="M132" s="142" t="s">
        <v>1</v>
      </c>
      <c r="N132" s="143" t="s">
        <v>33</v>
      </c>
      <c r="O132" s="144">
        <v>0.24199999999999999</v>
      </c>
      <c r="P132" s="144">
        <f t="shared" si="1"/>
        <v>0.44092399999999998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6" t="s">
        <v>123</v>
      </c>
      <c r="AT132" s="146" t="s">
        <v>120</v>
      </c>
      <c r="AU132" s="146" t="s">
        <v>124</v>
      </c>
      <c r="AY132" s="14" t="s">
        <v>118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4" t="s">
        <v>124</v>
      </c>
      <c r="BK132" s="147">
        <f t="shared" si="9"/>
        <v>0</v>
      </c>
      <c r="BL132" s="14" t="s">
        <v>123</v>
      </c>
      <c r="BM132" s="146" t="s">
        <v>280</v>
      </c>
    </row>
    <row r="133" spans="1:65" s="2" customFormat="1" ht="21.75" customHeight="1">
      <c r="A133" s="26"/>
      <c r="B133" s="134"/>
      <c r="C133" s="148" t="s">
        <v>153</v>
      </c>
      <c r="D133" s="148" t="s">
        <v>137</v>
      </c>
      <c r="E133" s="149"/>
      <c r="F133" s="150" t="s">
        <v>281</v>
      </c>
      <c r="G133" s="151" t="s">
        <v>265</v>
      </c>
      <c r="H133" s="152">
        <v>3.28</v>
      </c>
      <c r="I133" s="153"/>
      <c r="J133" s="153">
        <f t="shared" si="0"/>
        <v>0</v>
      </c>
      <c r="K133" s="154"/>
      <c r="L133" s="155"/>
      <c r="M133" s="156" t="s">
        <v>1</v>
      </c>
      <c r="N133" s="157" t="s">
        <v>33</v>
      </c>
      <c r="O133" s="144">
        <v>0</v>
      </c>
      <c r="P133" s="144">
        <f t="shared" si="1"/>
        <v>0</v>
      </c>
      <c r="Q133" s="144">
        <v>1</v>
      </c>
      <c r="R133" s="144">
        <f t="shared" si="2"/>
        <v>3.28</v>
      </c>
      <c r="S133" s="144">
        <v>0</v>
      </c>
      <c r="T133" s="14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6" t="s">
        <v>153</v>
      </c>
      <c r="AT133" s="146" t="s">
        <v>137</v>
      </c>
      <c r="AU133" s="146" t="s">
        <v>124</v>
      </c>
      <c r="AY133" s="14" t="s">
        <v>118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4" t="s">
        <v>124</v>
      </c>
      <c r="BK133" s="147">
        <f t="shared" si="9"/>
        <v>0</v>
      </c>
      <c r="BL133" s="14" t="s">
        <v>123</v>
      </c>
      <c r="BM133" s="146" t="s">
        <v>282</v>
      </c>
    </row>
    <row r="134" spans="1:65" s="2" customFormat="1" ht="21.75" customHeight="1">
      <c r="A134" s="26"/>
      <c r="B134" s="134"/>
      <c r="C134" s="135" t="s">
        <v>132</v>
      </c>
      <c r="D134" s="135" t="s">
        <v>120</v>
      </c>
      <c r="E134" s="136"/>
      <c r="F134" s="137" t="s">
        <v>283</v>
      </c>
      <c r="G134" s="138" t="s">
        <v>122</v>
      </c>
      <c r="H134" s="139">
        <v>6.8090000000000002</v>
      </c>
      <c r="I134" s="140"/>
      <c r="J134" s="140">
        <f t="shared" si="0"/>
        <v>0</v>
      </c>
      <c r="K134" s="141"/>
      <c r="L134" s="27"/>
      <c r="M134" s="142" t="s">
        <v>1</v>
      </c>
      <c r="N134" s="143" t="s">
        <v>33</v>
      </c>
      <c r="O134" s="144">
        <v>1.5009999999999999</v>
      </c>
      <c r="P134" s="144">
        <f t="shared" si="1"/>
        <v>10.220309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6" t="s">
        <v>123</v>
      </c>
      <c r="AT134" s="146" t="s">
        <v>120</v>
      </c>
      <c r="AU134" s="146" t="s">
        <v>124</v>
      </c>
      <c r="AY134" s="14" t="s">
        <v>118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4" t="s">
        <v>124</v>
      </c>
      <c r="BK134" s="147">
        <f t="shared" si="9"/>
        <v>0</v>
      </c>
      <c r="BL134" s="14" t="s">
        <v>123</v>
      </c>
      <c r="BM134" s="146" t="s">
        <v>284</v>
      </c>
    </row>
    <row r="135" spans="1:65" s="2" customFormat="1" ht="16.5" customHeight="1">
      <c r="A135" s="26"/>
      <c r="B135" s="134"/>
      <c r="C135" s="148" t="s">
        <v>158</v>
      </c>
      <c r="D135" s="148" t="s">
        <v>137</v>
      </c>
      <c r="E135" s="149"/>
      <c r="F135" s="150" t="s">
        <v>285</v>
      </c>
      <c r="G135" s="151" t="s">
        <v>265</v>
      </c>
      <c r="H135" s="152">
        <v>11.574999999999999</v>
      </c>
      <c r="I135" s="153"/>
      <c r="J135" s="153">
        <f t="shared" si="0"/>
        <v>0</v>
      </c>
      <c r="K135" s="154"/>
      <c r="L135" s="155"/>
      <c r="M135" s="156" t="s">
        <v>1</v>
      </c>
      <c r="N135" s="157" t="s">
        <v>33</v>
      </c>
      <c r="O135" s="144">
        <v>0</v>
      </c>
      <c r="P135" s="144">
        <f t="shared" si="1"/>
        <v>0</v>
      </c>
      <c r="Q135" s="144">
        <v>1</v>
      </c>
      <c r="R135" s="144">
        <f t="shared" si="2"/>
        <v>11.574999999999999</v>
      </c>
      <c r="S135" s="144">
        <v>0</v>
      </c>
      <c r="T135" s="14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6" t="s">
        <v>153</v>
      </c>
      <c r="AT135" s="146" t="s">
        <v>137</v>
      </c>
      <c r="AU135" s="146" t="s">
        <v>124</v>
      </c>
      <c r="AY135" s="14" t="s">
        <v>118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4" t="s">
        <v>124</v>
      </c>
      <c r="BK135" s="147">
        <f t="shared" si="9"/>
        <v>0</v>
      </c>
      <c r="BL135" s="14" t="s">
        <v>123</v>
      </c>
      <c r="BM135" s="146" t="s">
        <v>286</v>
      </c>
    </row>
    <row r="136" spans="1:65" s="12" customFormat="1" ht="22.9" customHeight="1">
      <c r="B136" s="122"/>
      <c r="D136" s="123" t="s">
        <v>66</v>
      </c>
      <c r="E136" s="132"/>
      <c r="F136" s="132" t="s">
        <v>287</v>
      </c>
      <c r="J136" s="133">
        <f>BK136</f>
        <v>0</v>
      </c>
      <c r="L136" s="122"/>
      <c r="M136" s="126"/>
      <c r="N136" s="127"/>
      <c r="O136" s="127"/>
      <c r="P136" s="128">
        <f>P137</f>
        <v>2.922269</v>
      </c>
      <c r="Q136" s="127"/>
      <c r="R136" s="128">
        <f>R137</f>
        <v>3.4468737100000002</v>
      </c>
      <c r="S136" s="127"/>
      <c r="T136" s="129">
        <f>T137</f>
        <v>0</v>
      </c>
      <c r="AR136" s="123" t="s">
        <v>75</v>
      </c>
      <c r="AT136" s="130" t="s">
        <v>66</v>
      </c>
      <c r="AU136" s="130" t="s">
        <v>75</v>
      </c>
      <c r="AY136" s="123" t="s">
        <v>118</v>
      </c>
      <c r="BK136" s="131">
        <f>BK137</f>
        <v>0</v>
      </c>
    </row>
    <row r="137" spans="1:65" s="2" customFormat="1" ht="33" customHeight="1">
      <c r="A137" s="26"/>
      <c r="B137" s="134"/>
      <c r="C137" s="135" t="s">
        <v>162</v>
      </c>
      <c r="D137" s="135" t="s">
        <v>120</v>
      </c>
      <c r="E137" s="136"/>
      <c r="F137" s="137" t="s">
        <v>288</v>
      </c>
      <c r="G137" s="138" t="s">
        <v>122</v>
      </c>
      <c r="H137" s="139">
        <v>1.823</v>
      </c>
      <c r="I137" s="140"/>
      <c r="J137" s="140">
        <f>ROUND(I137*H137,2)</f>
        <v>0</v>
      </c>
      <c r="K137" s="141"/>
      <c r="L137" s="27"/>
      <c r="M137" s="142" t="s">
        <v>1</v>
      </c>
      <c r="N137" s="143" t="s">
        <v>33</v>
      </c>
      <c r="O137" s="144">
        <v>1.603</v>
      </c>
      <c r="P137" s="144">
        <f>O137*H137</f>
        <v>2.922269</v>
      </c>
      <c r="Q137" s="144">
        <v>1.8907700000000001</v>
      </c>
      <c r="R137" s="144">
        <f>Q137*H137</f>
        <v>3.4468737100000002</v>
      </c>
      <c r="S137" s="144">
        <v>0</v>
      </c>
      <c r="T137" s="145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6" t="s">
        <v>123</v>
      </c>
      <c r="AT137" s="146" t="s">
        <v>120</v>
      </c>
      <c r="AU137" s="146" t="s">
        <v>124</v>
      </c>
      <c r="AY137" s="14" t="s">
        <v>118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4" t="s">
        <v>124</v>
      </c>
      <c r="BK137" s="147">
        <f>ROUND(I137*H137,2)</f>
        <v>0</v>
      </c>
      <c r="BL137" s="14" t="s">
        <v>123</v>
      </c>
      <c r="BM137" s="146" t="s">
        <v>289</v>
      </c>
    </row>
    <row r="138" spans="1:65" s="12" customFormat="1" ht="22.9" customHeight="1">
      <c r="B138" s="122"/>
      <c r="D138" s="123" t="s">
        <v>66</v>
      </c>
      <c r="E138" s="132"/>
      <c r="F138" s="132" t="s">
        <v>260</v>
      </c>
      <c r="J138" s="133">
        <f>BK138</f>
        <v>0</v>
      </c>
      <c r="L138" s="122"/>
      <c r="M138" s="126"/>
      <c r="N138" s="127"/>
      <c r="O138" s="127"/>
      <c r="P138" s="128">
        <f>SUM(P139:P146)</f>
        <v>150.43439999999998</v>
      </c>
      <c r="Q138" s="127"/>
      <c r="R138" s="128">
        <f>SUM(R139:R146)</f>
        <v>601.02514620000011</v>
      </c>
      <c r="S138" s="127"/>
      <c r="T138" s="129">
        <f>SUM(T139:T146)</f>
        <v>0</v>
      </c>
      <c r="AR138" s="123" t="s">
        <v>75</v>
      </c>
      <c r="AT138" s="130" t="s">
        <v>66</v>
      </c>
      <c r="AU138" s="130" t="s">
        <v>75</v>
      </c>
      <c r="AY138" s="123" t="s">
        <v>118</v>
      </c>
      <c r="BK138" s="131">
        <f>SUM(BK139:BK146)</f>
        <v>0</v>
      </c>
    </row>
    <row r="139" spans="1:65" s="2" customFormat="1" ht="21.75" customHeight="1">
      <c r="A139" s="26"/>
      <c r="B139" s="134"/>
      <c r="C139" s="135" t="s">
        <v>165</v>
      </c>
      <c r="D139" s="135" t="s">
        <v>120</v>
      </c>
      <c r="E139" s="136"/>
      <c r="F139" s="137" t="s">
        <v>290</v>
      </c>
      <c r="G139" s="138" t="s">
        <v>247</v>
      </c>
      <c r="H139" s="139">
        <v>525.38</v>
      </c>
      <c r="I139" s="140"/>
      <c r="J139" s="140">
        <f t="shared" ref="J139:J146" si="10">ROUND(I139*H139,2)</f>
        <v>0</v>
      </c>
      <c r="K139" s="141"/>
      <c r="L139" s="27"/>
      <c r="M139" s="142" t="s">
        <v>1</v>
      </c>
      <c r="N139" s="143" t="s">
        <v>33</v>
      </c>
      <c r="O139" s="144">
        <v>2.7E-2</v>
      </c>
      <c r="P139" s="144">
        <f t="shared" ref="P139:P146" si="11">O139*H139</f>
        <v>14.18526</v>
      </c>
      <c r="Q139" s="144">
        <v>0.37080000000000002</v>
      </c>
      <c r="R139" s="144">
        <f t="shared" ref="R139:R146" si="12">Q139*H139</f>
        <v>194.81090400000002</v>
      </c>
      <c r="S139" s="144">
        <v>0</v>
      </c>
      <c r="T139" s="145">
        <f t="shared" ref="T139:T146" si="1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6" t="s">
        <v>123</v>
      </c>
      <c r="AT139" s="146" t="s">
        <v>120</v>
      </c>
      <c r="AU139" s="146" t="s">
        <v>124</v>
      </c>
      <c r="AY139" s="14" t="s">
        <v>118</v>
      </c>
      <c r="BE139" s="147">
        <f t="shared" ref="BE139:BE146" si="14">IF(N139="základná",J139,0)</f>
        <v>0</v>
      </c>
      <c r="BF139" s="147">
        <f t="shared" ref="BF139:BF146" si="15">IF(N139="znížená",J139,0)</f>
        <v>0</v>
      </c>
      <c r="BG139" s="147">
        <f t="shared" ref="BG139:BG146" si="16">IF(N139="zákl. prenesená",J139,0)</f>
        <v>0</v>
      </c>
      <c r="BH139" s="147">
        <f t="shared" ref="BH139:BH146" si="17">IF(N139="zníž. prenesená",J139,0)</f>
        <v>0</v>
      </c>
      <c r="BI139" s="147">
        <f t="shared" ref="BI139:BI146" si="18">IF(N139="nulová",J139,0)</f>
        <v>0</v>
      </c>
      <c r="BJ139" s="14" t="s">
        <v>124</v>
      </c>
      <c r="BK139" s="147">
        <f t="shared" ref="BK139:BK146" si="19">ROUND(I139*H139,2)</f>
        <v>0</v>
      </c>
      <c r="BL139" s="14" t="s">
        <v>123</v>
      </c>
      <c r="BM139" s="146" t="s">
        <v>291</v>
      </c>
    </row>
    <row r="140" spans="1:65" s="2" customFormat="1" ht="33" customHeight="1">
      <c r="A140" s="26"/>
      <c r="B140" s="134"/>
      <c r="C140" s="135" t="s">
        <v>168</v>
      </c>
      <c r="D140" s="135" t="s">
        <v>120</v>
      </c>
      <c r="E140" s="136"/>
      <c r="F140" s="137" t="s">
        <v>292</v>
      </c>
      <c r="G140" s="138" t="s">
        <v>247</v>
      </c>
      <c r="H140" s="139">
        <v>525.38</v>
      </c>
      <c r="I140" s="140"/>
      <c r="J140" s="140">
        <f t="shared" si="10"/>
        <v>0</v>
      </c>
      <c r="K140" s="141"/>
      <c r="L140" s="27"/>
      <c r="M140" s="142" t="s">
        <v>1</v>
      </c>
      <c r="N140" s="143" t="s">
        <v>33</v>
      </c>
      <c r="O140" s="144">
        <v>2.5000000000000001E-2</v>
      </c>
      <c r="P140" s="144">
        <f t="shared" si="11"/>
        <v>13.134500000000001</v>
      </c>
      <c r="Q140" s="144">
        <v>0.35338000000000003</v>
      </c>
      <c r="R140" s="144">
        <f t="shared" si="12"/>
        <v>185.6587844</v>
      </c>
      <c r="S140" s="144">
        <v>0</v>
      </c>
      <c r="T140" s="145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6" t="s">
        <v>123</v>
      </c>
      <c r="AT140" s="146" t="s">
        <v>120</v>
      </c>
      <c r="AU140" s="146" t="s">
        <v>124</v>
      </c>
      <c r="AY140" s="14" t="s">
        <v>118</v>
      </c>
      <c r="BE140" s="147">
        <f t="shared" si="14"/>
        <v>0</v>
      </c>
      <c r="BF140" s="147">
        <f t="shared" si="15"/>
        <v>0</v>
      </c>
      <c r="BG140" s="147">
        <f t="shared" si="16"/>
        <v>0</v>
      </c>
      <c r="BH140" s="147">
        <f t="shared" si="17"/>
        <v>0</v>
      </c>
      <c r="BI140" s="147">
        <f t="shared" si="18"/>
        <v>0</v>
      </c>
      <c r="BJ140" s="14" t="s">
        <v>124</v>
      </c>
      <c r="BK140" s="147">
        <f t="shared" si="19"/>
        <v>0</v>
      </c>
      <c r="BL140" s="14" t="s">
        <v>123</v>
      </c>
      <c r="BM140" s="146" t="s">
        <v>293</v>
      </c>
    </row>
    <row r="141" spans="1:65" s="2" customFormat="1" ht="21.75" customHeight="1">
      <c r="A141" s="26"/>
      <c r="B141" s="134"/>
      <c r="C141" s="135" t="s">
        <v>171</v>
      </c>
      <c r="D141" s="135" t="s">
        <v>120</v>
      </c>
      <c r="E141" s="136"/>
      <c r="F141" s="137" t="s">
        <v>261</v>
      </c>
      <c r="G141" s="138" t="s">
        <v>247</v>
      </c>
      <c r="H141" s="139">
        <v>64</v>
      </c>
      <c r="I141" s="140"/>
      <c r="J141" s="140">
        <f t="shared" si="10"/>
        <v>0</v>
      </c>
      <c r="K141" s="141"/>
      <c r="L141" s="27"/>
      <c r="M141" s="142" t="s">
        <v>1</v>
      </c>
      <c r="N141" s="143" t="s">
        <v>33</v>
      </c>
      <c r="O141" s="144">
        <v>5.1999999999999998E-2</v>
      </c>
      <c r="P141" s="144">
        <f t="shared" si="11"/>
        <v>3.3279999999999998</v>
      </c>
      <c r="Q141" s="144">
        <v>0.19694999999999999</v>
      </c>
      <c r="R141" s="144">
        <f t="shared" si="12"/>
        <v>12.604799999999999</v>
      </c>
      <c r="S141" s="144">
        <v>0</v>
      </c>
      <c r="T141" s="145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6" t="s">
        <v>123</v>
      </c>
      <c r="AT141" s="146" t="s">
        <v>120</v>
      </c>
      <c r="AU141" s="146" t="s">
        <v>124</v>
      </c>
      <c r="AY141" s="14" t="s">
        <v>118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4" t="s">
        <v>124</v>
      </c>
      <c r="BK141" s="147">
        <f t="shared" si="19"/>
        <v>0</v>
      </c>
      <c r="BL141" s="14" t="s">
        <v>123</v>
      </c>
      <c r="BM141" s="146" t="s">
        <v>294</v>
      </c>
    </row>
    <row r="142" spans="1:65" s="2" customFormat="1" ht="21.75" customHeight="1">
      <c r="A142" s="26"/>
      <c r="B142" s="134"/>
      <c r="C142" s="135" t="s">
        <v>174</v>
      </c>
      <c r="D142" s="135" t="s">
        <v>120</v>
      </c>
      <c r="E142" s="136"/>
      <c r="F142" s="137" t="s">
        <v>295</v>
      </c>
      <c r="G142" s="138" t="s">
        <v>247</v>
      </c>
      <c r="H142" s="139">
        <v>525.38</v>
      </c>
      <c r="I142" s="140"/>
      <c r="J142" s="140">
        <f t="shared" si="10"/>
        <v>0</v>
      </c>
      <c r="K142" s="141"/>
      <c r="L142" s="27"/>
      <c r="M142" s="142" t="s">
        <v>1</v>
      </c>
      <c r="N142" s="143" t="s">
        <v>33</v>
      </c>
      <c r="O142" s="144">
        <v>4.0000000000000001E-3</v>
      </c>
      <c r="P142" s="144">
        <f t="shared" si="11"/>
        <v>2.1015199999999998</v>
      </c>
      <c r="Q142" s="144">
        <v>5.8100000000000001E-3</v>
      </c>
      <c r="R142" s="144">
        <f t="shared" si="12"/>
        <v>3.0524578</v>
      </c>
      <c r="S142" s="144">
        <v>0</v>
      </c>
      <c r="T142" s="145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6" t="s">
        <v>123</v>
      </c>
      <c r="AT142" s="146" t="s">
        <v>120</v>
      </c>
      <c r="AU142" s="146" t="s">
        <v>124</v>
      </c>
      <c r="AY142" s="14" t="s">
        <v>118</v>
      </c>
      <c r="BE142" s="147">
        <f t="shared" si="14"/>
        <v>0</v>
      </c>
      <c r="BF142" s="147">
        <f t="shared" si="15"/>
        <v>0</v>
      </c>
      <c r="BG142" s="147">
        <f t="shared" si="16"/>
        <v>0</v>
      </c>
      <c r="BH142" s="147">
        <f t="shared" si="17"/>
        <v>0</v>
      </c>
      <c r="BI142" s="147">
        <f t="shared" si="18"/>
        <v>0</v>
      </c>
      <c r="BJ142" s="14" t="s">
        <v>124</v>
      </c>
      <c r="BK142" s="147">
        <f t="shared" si="19"/>
        <v>0</v>
      </c>
      <c r="BL142" s="14" t="s">
        <v>123</v>
      </c>
      <c r="BM142" s="146" t="s">
        <v>296</v>
      </c>
    </row>
    <row r="143" spans="1:65" s="2" customFormat="1" ht="21.75" customHeight="1">
      <c r="A143" s="26"/>
      <c r="B143" s="134"/>
      <c r="C143" s="135" t="s">
        <v>177</v>
      </c>
      <c r="D143" s="135" t="s">
        <v>120</v>
      </c>
      <c r="E143" s="136"/>
      <c r="F143" s="137" t="s">
        <v>297</v>
      </c>
      <c r="G143" s="138" t="s">
        <v>247</v>
      </c>
      <c r="H143" s="139">
        <v>1050.76</v>
      </c>
      <c r="I143" s="140"/>
      <c r="J143" s="140">
        <f t="shared" si="10"/>
        <v>0</v>
      </c>
      <c r="K143" s="141"/>
      <c r="L143" s="27"/>
      <c r="M143" s="142" t="s">
        <v>1</v>
      </c>
      <c r="N143" s="143" t="s">
        <v>33</v>
      </c>
      <c r="O143" s="144">
        <v>2E-3</v>
      </c>
      <c r="P143" s="144">
        <f t="shared" si="11"/>
        <v>2.1015199999999998</v>
      </c>
      <c r="Q143" s="144">
        <v>5.1000000000000004E-4</v>
      </c>
      <c r="R143" s="144">
        <f t="shared" si="12"/>
        <v>0.53588760000000002</v>
      </c>
      <c r="S143" s="144">
        <v>0</v>
      </c>
      <c r="T143" s="145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6" t="s">
        <v>123</v>
      </c>
      <c r="AT143" s="146" t="s">
        <v>120</v>
      </c>
      <c r="AU143" s="146" t="s">
        <v>124</v>
      </c>
      <c r="AY143" s="14" t="s">
        <v>118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4" t="s">
        <v>124</v>
      </c>
      <c r="BK143" s="147">
        <f t="shared" si="19"/>
        <v>0</v>
      </c>
      <c r="BL143" s="14" t="s">
        <v>123</v>
      </c>
      <c r="BM143" s="146" t="s">
        <v>298</v>
      </c>
    </row>
    <row r="144" spans="1:65" s="2" customFormat="1" ht="21.75" customHeight="1">
      <c r="A144" s="26"/>
      <c r="B144" s="134"/>
      <c r="C144" s="135" t="s">
        <v>180</v>
      </c>
      <c r="D144" s="135" t="s">
        <v>120</v>
      </c>
      <c r="E144" s="136"/>
      <c r="F144" s="137" t="s">
        <v>299</v>
      </c>
      <c r="G144" s="138" t="s">
        <v>247</v>
      </c>
      <c r="H144" s="139">
        <v>525.38</v>
      </c>
      <c r="I144" s="140"/>
      <c r="J144" s="140">
        <f t="shared" si="10"/>
        <v>0</v>
      </c>
      <c r="K144" s="141"/>
      <c r="L144" s="27"/>
      <c r="M144" s="142" t="s">
        <v>1</v>
      </c>
      <c r="N144" s="143" t="s">
        <v>33</v>
      </c>
      <c r="O144" s="144">
        <v>6.6000000000000003E-2</v>
      </c>
      <c r="P144" s="144">
        <f t="shared" si="11"/>
        <v>34.675080000000001</v>
      </c>
      <c r="Q144" s="144">
        <v>0.10373</v>
      </c>
      <c r="R144" s="144">
        <f t="shared" si="12"/>
        <v>54.497667399999997</v>
      </c>
      <c r="S144" s="144">
        <v>0</v>
      </c>
      <c r="T144" s="14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6" t="s">
        <v>123</v>
      </c>
      <c r="AT144" s="146" t="s">
        <v>120</v>
      </c>
      <c r="AU144" s="146" t="s">
        <v>124</v>
      </c>
      <c r="AY144" s="14" t="s">
        <v>118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4" t="s">
        <v>124</v>
      </c>
      <c r="BK144" s="147">
        <f t="shared" si="19"/>
        <v>0</v>
      </c>
      <c r="BL144" s="14" t="s">
        <v>123</v>
      </c>
      <c r="BM144" s="146" t="s">
        <v>300</v>
      </c>
    </row>
    <row r="145" spans="1:65" s="2" customFormat="1" ht="33" customHeight="1">
      <c r="A145" s="26"/>
      <c r="B145" s="134"/>
      <c r="C145" s="135" t="s">
        <v>183</v>
      </c>
      <c r="D145" s="135" t="s">
        <v>120</v>
      </c>
      <c r="E145" s="136"/>
      <c r="F145" s="137" t="s">
        <v>301</v>
      </c>
      <c r="G145" s="138" t="s">
        <v>247</v>
      </c>
      <c r="H145" s="139">
        <v>525.38</v>
      </c>
      <c r="I145" s="140"/>
      <c r="J145" s="140">
        <f t="shared" si="10"/>
        <v>0</v>
      </c>
      <c r="K145" s="141"/>
      <c r="L145" s="27"/>
      <c r="M145" s="142" t="s">
        <v>1</v>
      </c>
      <c r="N145" s="143" t="s">
        <v>33</v>
      </c>
      <c r="O145" s="144">
        <v>7.0999999999999994E-2</v>
      </c>
      <c r="P145" s="144">
        <f t="shared" si="11"/>
        <v>37.301979999999993</v>
      </c>
      <c r="Q145" s="144">
        <v>0.12966</v>
      </c>
      <c r="R145" s="144">
        <f t="shared" si="12"/>
        <v>68.120770800000003</v>
      </c>
      <c r="S145" s="144">
        <v>0</v>
      </c>
      <c r="T145" s="14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6" t="s">
        <v>123</v>
      </c>
      <c r="AT145" s="146" t="s">
        <v>120</v>
      </c>
      <c r="AU145" s="146" t="s">
        <v>124</v>
      </c>
      <c r="AY145" s="14" t="s">
        <v>118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4" t="s">
        <v>124</v>
      </c>
      <c r="BK145" s="147">
        <f t="shared" si="19"/>
        <v>0</v>
      </c>
      <c r="BL145" s="14" t="s">
        <v>123</v>
      </c>
      <c r="BM145" s="146" t="s">
        <v>302</v>
      </c>
    </row>
    <row r="146" spans="1:65" s="2" customFormat="1" ht="21.75" customHeight="1">
      <c r="A146" s="26"/>
      <c r="B146" s="134"/>
      <c r="C146" s="135" t="s">
        <v>186</v>
      </c>
      <c r="D146" s="135" t="s">
        <v>120</v>
      </c>
      <c r="E146" s="136"/>
      <c r="F146" s="137" t="s">
        <v>262</v>
      </c>
      <c r="G146" s="138" t="s">
        <v>247</v>
      </c>
      <c r="H146" s="139">
        <v>525.38</v>
      </c>
      <c r="I146" s="140"/>
      <c r="J146" s="140">
        <f t="shared" si="10"/>
        <v>0</v>
      </c>
      <c r="K146" s="141"/>
      <c r="L146" s="27"/>
      <c r="M146" s="142" t="s">
        <v>1</v>
      </c>
      <c r="N146" s="143" t="s">
        <v>33</v>
      </c>
      <c r="O146" s="144">
        <v>8.3000000000000004E-2</v>
      </c>
      <c r="P146" s="144">
        <f t="shared" si="11"/>
        <v>43.606540000000003</v>
      </c>
      <c r="Q146" s="144">
        <v>0.15559000000000001</v>
      </c>
      <c r="R146" s="144">
        <f t="shared" si="12"/>
        <v>81.743874200000008</v>
      </c>
      <c r="S146" s="144">
        <v>0</v>
      </c>
      <c r="T146" s="14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6" t="s">
        <v>123</v>
      </c>
      <c r="AT146" s="146" t="s">
        <v>120</v>
      </c>
      <c r="AU146" s="146" t="s">
        <v>124</v>
      </c>
      <c r="AY146" s="14" t="s">
        <v>118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4" t="s">
        <v>124</v>
      </c>
      <c r="BK146" s="147">
        <f t="shared" si="19"/>
        <v>0</v>
      </c>
      <c r="BL146" s="14" t="s">
        <v>123</v>
      </c>
      <c r="BM146" s="146" t="s">
        <v>303</v>
      </c>
    </row>
    <row r="147" spans="1:65" s="12" customFormat="1" ht="22.9" customHeight="1">
      <c r="B147" s="122"/>
      <c r="D147" s="123" t="s">
        <v>66</v>
      </c>
      <c r="E147" s="132"/>
      <c r="F147" s="132" t="s">
        <v>304</v>
      </c>
      <c r="J147" s="133">
        <f>BK147</f>
        <v>0</v>
      </c>
      <c r="L147" s="122"/>
      <c r="M147" s="126"/>
      <c r="N147" s="127"/>
      <c r="O147" s="127"/>
      <c r="P147" s="128">
        <f>SUM(P148:P149)</f>
        <v>1.242</v>
      </c>
      <c r="Q147" s="127"/>
      <c r="R147" s="128">
        <f>SUM(R148:R149)</f>
        <v>0.3308603</v>
      </c>
      <c r="S147" s="127"/>
      <c r="T147" s="129">
        <f>SUM(T148:T149)</f>
        <v>0</v>
      </c>
      <c r="AR147" s="123" t="s">
        <v>75</v>
      </c>
      <c r="AT147" s="130" t="s">
        <v>66</v>
      </c>
      <c r="AU147" s="130" t="s">
        <v>75</v>
      </c>
      <c r="AY147" s="123" t="s">
        <v>118</v>
      </c>
      <c r="BK147" s="131">
        <f>SUM(BK148:BK149)</f>
        <v>0</v>
      </c>
    </row>
    <row r="148" spans="1:65" s="2" customFormat="1" ht="21.75" customHeight="1">
      <c r="A148" s="26"/>
      <c r="B148" s="134"/>
      <c r="C148" s="135" t="s">
        <v>7</v>
      </c>
      <c r="D148" s="135" t="s">
        <v>120</v>
      </c>
      <c r="E148" s="136"/>
      <c r="F148" s="137" t="s">
        <v>305</v>
      </c>
      <c r="G148" s="138" t="s">
        <v>142</v>
      </c>
      <c r="H148" s="139">
        <v>13.5</v>
      </c>
      <c r="I148" s="140"/>
      <c r="J148" s="140">
        <f>ROUND(I148*H148,2)</f>
        <v>0</v>
      </c>
      <c r="K148" s="141"/>
      <c r="L148" s="27"/>
      <c r="M148" s="142" t="s">
        <v>1</v>
      </c>
      <c r="N148" s="143" t="s">
        <v>33</v>
      </c>
      <c r="O148" s="144">
        <v>9.1999999999999998E-2</v>
      </c>
      <c r="P148" s="144">
        <f>O148*H148</f>
        <v>1.242</v>
      </c>
      <c r="Q148" s="144">
        <v>2.0000000000000002E-5</v>
      </c>
      <c r="R148" s="144">
        <f>Q148*H148</f>
        <v>2.7E-4</v>
      </c>
      <c r="S148" s="144">
        <v>0</v>
      </c>
      <c r="T148" s="145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6" t="s">
        <v>123</v>
      </c>
      <c r="AT148" s="146" t="s">
        <v>120</v>
      </c>
      <c r="AU148" s="146" t="s">
        <v>124</v>
      </c>
      <c r="AY148" s="14" t="s">
        <v>118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4" t="s">
        <v>124</v>
      </c>
      <c r="BK148" s="147">
        <f>ROUND(I148*H148,2)</f>
        <v>0</v>
      </c>
      <c r="BL148" s="14" t="s">
        <v>123</v>
      </c>
      <c r="BM148" s="146" t="s">
        <v>306</v>
      </c>
    </row>
    <row r="149" spans="1:65" s="2" customFormat="1" ht="21.75" customHeight="1">
      <c r="A149" s="26"/>
      <c r="B149" s="134"/>
      <c r="C149" s="148" t="s">
        <v>191</v>
      </c>
      <c r="D149" s="148" t="s">
        <v>137</v>
      </c>
      <c r="E149" s="149"/>
      <c r="F149" s="150" t="s">
        <v>307</v>
      </c>
      <c r="G149" s="151" t="s">
        <v>151</v>
      </c>
      <c r="H149" s="152">
        <v>2.4550000000000001</v>
      </c>
      <c r="I149" s="153"/>
      <c r="J149" s="153">
        <f>ROUND(I149*H149,2)</f>
        <v>0</v>
      </c>
      <c r="K149" s="154"/>
      <c r="L149" s="155"/>
      <c r="M149" s="156" t="s">
        <v>1</v>
      </c>
      <c r="N149" s="157" t="s">
        <v>33</v>
      </c>
      <c r="O149" s="144">
        <v>0</v>
      </c>
      <c r="P149" s="144">
        <f>O149*H149</f>
        <v>0</v>
      </c>
      <c r="Q149" s="144">
        <v>0.13466</v>
      </c>
      <c r="R149" s="144">
        <f>Q149*H149</f>
        <v>0.3305903</v>
      </c>
      <c r="S149" s="144">
        <v>0</v>
      </c>
      <c r="T149" s="145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6" t="s">
        <v>153</v>
      </c>
      <c r="AT149" s="146" t="s">
        <v>137</v>
      </c>
      <c r="AU149" s="146" t="s">
        <v>124</v>
      </c>
      <c r="AY149" s="14" t="s">
        <v>118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4" t="s">
        <v>124</v>
      </c>
      <c r="BK149" s="147">
        <f>ROUND(I149*H149,2)</f>
        <v>0</v>
      </c>
      <c r="BL149" s="14" t="s">
        <v>123</v>
      </c>
      <c r="BM149" s="146" t="s">
        <v>308</v>
      </c>
    </row>
    <row r="150" spans="1:65" s="12" customFormat="1" ht="22.9" customHeight="1">
      <c r="B150" s="122"/>
      <c r="D150" s="123" t="s">
        <v>66</v>
      </c>
      <c r="E150" s="132"/>
      <c r="F150" s="132" t="s">
        <v>133</v>
      </c>
      <c r="J150" s="133">
        <f>BK150</f>
        <v>0</v>
      </c>
      <c r="L150" s="122"/>
      <c r="M150" s="126"/>
      <c r="N150" s="127"/>
      <c r="O150" s="127"/>
      <c r="P150" s="128">
        <f>SUM(P151:P157)</f>
        <v>129.90284</v>
      </c>
      <c r="Q150" s="127"/>
      <c r="R150" s="128">
        <f>SUM(R151:R157)</f>
        <v>120.6616609</v>
      </c>
      <c r="S150" s="127"/>
      <c r="T150" s="129">
        <f>SUM(T151:T157)</f>
        <v>0</v>
      </c>
      <c r="AR150" s="123" t="s">
        <v>75</v>
      </c>
      <c r="AT150" s="130" t="s">
        <v>66</v>
      </c>
      <c r="AU150" s="130" t="s">
        <v>75</v>
      </c>
      <c r="AY150" s="123" t="s">
        <v>118</v>
      </c>
      <c r="BK150" s="131">
        <f>SUM(BK151:BK157)</f>
        <v>0</v>
      </c>
    </row>
    <row r="151" spans="1:65" s="2" customFormat="1" ht="21.75" customHeight="1">
      <c r="A151" s="26"/>
      <c r="B151" s="134"/>
      <c r="C151" s="135" t="s">
        <v>195</v>
      </c>
      <c r="D151" s="135" t="s">
        <v>120</v>
      </c>
      <c r="E151" s="136"/>
      <c r="F151" s="137" t="s">
        <v>309</v>
      </c>
      <c r="G151" s="138" t="s">
        <v>142</v>
      </c>
      <c r="H151" s="139">
        <v>189</v>
      </c>
      <c r="I151" s="140"/>
      <c r="J151" s="140">
        <f t="shared" ref="J151:J157" si="20">ROUND(I151*H151,2)</f>
        <v>0</v>
      </c>
      <c r="K151" s="141"/>
      <c r="L151" s="27"/>
      <c r="M151" s="142" t="s">
        <v>1</v>
      </c>
      <c r="N151" s="143" t="s">
        <v>33</v>
      </c>
      <c r="O151" s="144">
        <v>0.27</v>
      </c>
      <c r="P151" s="144">
        <f t="shared" ref="P151:P157" si="21">O151*H151</f>
        <v>51.03</v>
      </c>
      <c r="Q151" s="144">
        <v>0.15223</v>
      </c>
      <c r="R151" s="144">
        <f t="shared" ref="R151:R157" si="22">Q151*H151</f>
        <v>28.771470000000001</v>
      </c>
      <c r="S151" s="144">
        <v>0</v>
      </c>
      <c r="T151" s="145">
        <f t="shared" ref="T151:T157" si="23"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6" t="s">
        <v>123</v>
      </c>
      <c r="AT151" s="146" t="s">
        <v>120</v>
      </c>
      <c r="AU151" s="146" t="s">
        <v>124</v>
      </c>
      <c r="AY151" s="14" t="s">
        <v>118</v>
      </c>
      <c r="BE151" s="147">
        <f t="shared" ref="BE151:BE157" si="24">IF(N151="základná",J151,0)</f>
        <v>0</v>
      </c>
      <c r="BF151" s="147">
        <f t="shared" ref="BF151:BF157" si="25">IF(N151="znížená",J151,0)</f>
        <v>0</v>
      </c>
      <c r="BG151" s="147">
        <f t="shared" ref="BG151:BG157" si="26">IF(N151="zákl. prenesená",J151,0)</f>
        <v>0</v>
      </c>
      <c r="BH151" s="147">
        <f t="shared" ref="BH151:BH157" si="27">IF(N151="zníž. prenesená",J151,0)</f>
        <v>0</v>
      </c>
      <c r="BI151" s="147">
        <f t="shared" ref="BI151:BI157" si="28">IF(N151="nulová",J151,0)</f>
        <v>0</v>
      </c>
      <c r="BJ151" s="14" t="s">
        <v>124</v>
      </c>
      <c r="BK151" s="147">
        <f t="shared" ref="BK151:BK157" si="29">ROUND(I151*H151,2)</f>
        <v>0</v>
      </c>
      <c r="BL151" s="14" t="s">
        <v>123</v>
      </c>
      <c r="BM151" s="146" t="s">
        <v>310</v>
      </c>
    </row>
    <row r="152" spans="1:65" s="2" customFormat="1" ht="21.75" customHeight="1">
      <c r="A152" s="26"/>
      <c r="B152" s="134"/>
      <c r="C152" s="148" t="s">
        <v>198</v>
      </c>
      <c r="D152" s="148" t="s">
        <v>137</v>
      </c>
      <c r="E152" s="149"/>
      <c r="F152" s="150" t="s">
        <v>311</v>
      </c>
      <c r="G152" s="151" t="s">
        <v>151</v>
      </c>
      <c r="H152" s="152">
        <v>190.89</v>
      </c>
      <c r="I152" s="153"/>
      <c r="J152" s="153">
        <f t="shared" si="20"/>
        <v>0</v>
      </c>
      <c r="K152" s="154"/>
      <c r="L152" s="155"/>
      <c r="M152" s="156" t="s">
        <v>1</v>
      </c>
      <c r="N152" s="157" t="s">
        <v>33</v>
      </c>
      <c r="O152" s="144">
        <v>0</v>
      </c>
      <c r="P152" s="144">
        <f t="shared" si="21"/>
        <v>0</v>
      </c>
      <c r="Q152" s="144">
        <v>8.5000000000000006E-2</v>
      </c>
      <c r="R152" s="144">
        <f t="shared" si="22"/>
        <v>16.225650000000002</v>
      </c>
      <c r="S152" s="144">
        <v>0</v>
      </c>
      <c r="T152" s="145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6" t="s">
        <v>153</v>
      </c>
      <c r="AT152" s="146" t="s">
        <v>137</v>
      </c>
      <c r="AU152" s="146" t="s">
        <v>124</v>
      </c>
      <c r="AY152" s="14" t="s">
        <v>118</v>
      </c>
      <c r="BE152" s="147">
        <f t="shared" si="24"/>
        <v>0</v>
      </c>
      <c r="BF152" s="147">
        <f t="shared" si="25"/>
        <v>0</v>
      </c>
      <c r="BG152" s="147">
        <f t="shared" si="26"/>
        <v>0</v>
      </c>
      <c r="BH152" s="147">
        <f t="shared" si="27"/>
        <v>0</v>
      </c>
      <c r="BI152" s="147">
        <f t="shared" si="28"/>
        <v>0</v>
      </c>
      <c r="BJ152" s="14" t="s">
        <v>124</v>
      </c>
      <c r="BK152" s="147">
        <f t="shared" si="29"/>
        <v>0</v>
      </c>
      <c r="BL152" s="14" t="s">
        <v>123</v>
      </c>
      <c r="BM152" s="146" t="s">
        <v>312</v>
      </c>
    </row>
    <row r="153" spans="1:65" s="2" customFormat="1" ht="21.75" customHeight="1">
      <c r="A153" s="26"/>
      <c r="B153" s="134"/>
      <c r="C153" s="135" t="s">
        <v>201</v>
      </c>
      <c r="D153" s="135" t="s">
        <v>120</v>
      </c>
      <c r="E153" s="136"/>
      <c r="F153" s="137" t="s">
        <v>313</v>
      </c>
      <c r="G153" s="138" t="s">
        <v>122</v>
      </c>
      <c r="H153" s="139">
        <v>17.010000000000002</v>
      </c>
      <c r="I153" s="140"/>
      <c r="J153" s="140">
        <f t="shared" si="20"/>
        <v>0</v>
      </c>
      <c r="K153" s="141"/>
      <c r="L153" s="27"/>
      <c r="M153" s="142" t="s">
        <v>1</v>
      </c>
      <c r="N153" s="143" t="s">
        <v>33</v>
      </c>
      <c r="O153" s="144">
        <v>1.363</v>
      </c>
      <c r="P153" s="144">
        <f t="shared" si="21"/>
        <v>23.184630000000002</v>
      </c>
      <c r="Q153" s="144">
        <v>2.2010900000000002</v>
      </c>
      <c r="R153" s="144">
        <f t="shared" si="22"/>
        <v>37.440540900000009</v>
      </c>
      <c r="S153" s="144">
        <v>0</v>
      </c>
      <c r="T153" s="145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6" t="s">
        <v>123</v>
      </c>
      <c r="AT153" s="146" t="s">
        <v>120</v>
      </c>
      <c r="AU153" s="146" t="s">
        <v>124</v>
      </c>
      <c r="AY153" s="14" t="s">
        <v>118</v>
      </c>
      <c r="BE153" s="147">
        <f t="shared" si="24"/>
        <v>0</v>
      </c>
      <c r="BF153" s="147">
        <f t="shared" si="25"/>
        <v>0</v>
      </c>
      <c r="BG153" s="147">
        <f t="shared" si="26"/>
        <v>0</v>
      </c>
      <c r="BH153" s="147">
        <f t="shared" si="27"/>
        <v>0</v>
      </c>
      <c r="BI153" s="147">
        <f t="shared" si="28"/>
        <v>0</v>
      </c>
      <c r="BJ153" s="14" t="s">
        <v>124</v>
      </c>
      <c r="BK153" s="147">
        <f t="shared" si="29"/>
        <v>0</v>
      </c>
      <c r="BL153" s="14" t="s">
        <v>123</v>
      </c>
      <c r="BM153" s="146" t="s">
        <v>314</v>
      </c>
    </row>
    <row r="154" spans="1:65" s="2" customFormat="1" ht="21.75" customHeight="1">
      <c r="A154" s="26"/>
      <c r="B154" s="134"/>
      <c r="C154" s="135" t="s">
        <v>204</v>
      </c>
      <c r="D154" s="135" t="s">
        <v>120</v>
      </c>
      <c r="E154" s="136"/>
      <c r="F154" s="137" t="s">
        <v>315</v>
      </c>
      <c r="G154" s="138" t="s">
        <v>151</v>
      </c>
      <c r="H154" s="139">
        <v>3</v>
      </c>
      <c r="I154" s="140"/>
      <c r="J154" s="140">
        <f t="shared" si="20"/>
        <v>0</v>
      </c>
      <c r="K154" s="141"/>
      <c r="L154" s="27"/>
      <c r="M154" s="142" t="s">
        <v>1</v>
      </c>
      <c r="N154" s="143" t="s">
        <v>33</v>
      </c>
      <c r="O154" s="144">
        <v>8.6357400000000002</v>
      </c>
      <c r="P154" s="144">
        <f t="shared" si="21"/>
        <v>25.907220000000002</v>
      </c>
      <c r="Q154" s="144">
        <v>5.9630599999999996</v>
      </c>
      <c r="R154" s="144">
        <f t="shared" si="22"/>
        <v>17.88918</v>
      </c>
      <c r="S154" s="144">
        <v>0</v>
      </c>
      <c r="T154" s="145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6" t="s">
        <v>123</v>
      </c>
      <c r="AT154" s="146" t="s">
        <v>120</v>
      </c>
      <c r="AU154" s="146" t="s">
        <v>124</v>
      </c>
      <c r="AY154" s="14" t="s">
        <v>118</v>
      </c>
      <c r="BE154" s="147">
        <f t="shared" si="24"/>
        <v>0</v>
      </c>
      <c r="BF154" s="147">
        <f t="shared" si="25"/>
        <v>0</v>
      </c>
      <c r="BG154" s="147">
        <f t="shared" si="26"/>
        <v>0</v>
      </c>
      <c r="BH154" s="147">
        <f t="shared" si="27"/>
        <v>0</v>
      </c>
      <c r="BI154" s="147">
        <f t="shared" si="28"/>
        <v>0</v>
      </c>
      <c r="BJ154" s="14" t="s">
        <v>124</v>
      </c>
      <c r="BK154" s="147">
        <f t="shared" si="29"/>
        <v>0</v>
      </c>
      <c r="BL154" s="14" t="s">
        <v>123</v>
      </c>
      <c r="BM154" s="146" t="s">
        <v>316</v>
      </c>
    </row>
    <row r="155" spans="1:65" s="2" customFormat="1" ht="21.75" customHeight="1">
      <c r="A155" s="26"/>
      <c r="B155" s="134"/>
      <c r="C155" s="135" t="s">
        <v>207</v>
      </c>
      <c r="D155" s="135" t="s">
        <v>120</v>
      </c>
      <c r="E155" s="136"/>
      <c r="F155" s="137" t="s">
        <v>317</v>
      </c>
      <c r="G155" s="138" t="s">
        <v>151</v>
      </c>
      <c r="H155" s="139">
        <v>1</v>
      </c>
      <c r="I155" s="140"/>
      <c r="J155" s="140">
        <f t="shared" si="20"/>
        <v>0</v>
      </c>
      <c r="K155" s="141"/>
      <c r="L155" s="27"/>
      <c r="M155" s="142" t="s">
        <v>1</v>
      </c>
      <c r="N155" s="143" t="s">
        <v>33</v>
      </c>
      <c r="O155" s="144">
        <v>20.755710000000001</v>
      </c>
      <c r="P155" s="144">
        <f t="shared" si="21"/>
        <v>20.755710000000001</v>
      </c>
      <c r="Q155" s="144">
        <v>8.9457799999999992</v>
      </c>
      <c r="R155" s="144">
        <f t="shared" si="22"/>
        <v>8.9457799999999992</v>
      </c>
      <c r="S155" s="144">
        <v>0</v>
      </c>
      <c r="T155" s="145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6" t="s">
        <v>123</v>
      </c>
      <c r="AT155" s="146" t="s">
        <v>120</v>
      </c>
      <c r="AU155" s="146" t="s">
        <v>124</v>
      </c>
      <c r="AY155" s="14" t="s">
        <v>118</v>
      </c>
      <c r="BE155" s="147">
        <f t="shared" si="24"/>
        <v>0</v>
      </c>
      <c r="BF155" s="147">
        <f t="shared" si="25"/>
        <v>0</v>
      </c>
      <c r="BG155" s="147">
        <f t="shared" si="26"/>
        <v>0</v>
      </c>
      <c r="BH155" s="147">
        <f t="shared" si="27"/>
        <v>0</v>
      </c>
      <c r="BI155" s="147">
        <f t="shared" si="28"/>
        <v>0</v>
      </c>
      <c r="BJ155" s="14" t="s">
        <v>124</v>
      </c>
      <c r="BK155" s="147">
        <f t="shared" si="29"/>
        <v>0</v>
      </c>
      <c r="BL155" s="14" t="s">
        <v>123</v>
      </c>
      <c r="BM155" s="146" t="s">
        <v>318</v>
      </c>
    </row>
    <row r="156" spans="1:65" s="2" customFormat="1" ht="21.75" customHeight="1">
      <c r="A156" s="26"/>
      <c r="B156" s="134"/>
      <c r="C156" s="135" t="s">
        <v>210</v>
      </c>
      <c r="D156" s="135" t="s">
        <v>120</v>
      </c>
      <c r="E156" s="136"/>
      <c r="F156" s="137" t="s">
        <v>319</v>
      </c>
      <c r="G156" s="138" t="s">
        <v>142</v>
      </c>
      <c r="H156" s="139">
        <v>51.28</v>
      </c>
      <c r="I156" s="140"/>
      <c r="J156" s="140">
        <f t="shared" si="20"/>
        <v>0</v>
      </c>
      <c r="K156" s="141"/>
      <c r="L156" s="27"/>
      <c r="M156" s="142" t="s">
        <v>1</v>
      </c>
      <c r="N156" s="143" t="s">
        <v>33</v>
      </c>
      <c r="O156" s="144">
        <v>0.17599999999999999</v>
      </c>
      <c r="P156" s="144">
        <f t="shared" si="21"/>
        <v>9.0252800000000004</v>
      </c>
      <c r="Q156" s="144">
        <v>0.12725</v>
      </c>
      <c r="R156" s="144">
        <f t="shared" si="22"/>
        <v>6.5253800000000002</v>
      </c>
      <c r="S156" s="144">
        <v>0</v>
      </c>
      <c r="T156" s="145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6" t="s">
        <v>123</v>
      </c>
      <c r="AT156" s="146" t="s">
        <v>120</v>
      </c>
      <c r="AU156" s="146" t="s">
        <v>124</v>
      </c>
      <c r="AY156" s="14" t="s">
        <v>118</v>
      </c>
      <c r="BE156" s="147">
        <f t="shared" si="24"/>
        <v>0</v>
      </c>
      <c r="BF156" s="147">
        <f t="shared" si="25"/>
        <v>0</v>
      </c>
      <c r="BG156" s="147">
        <f t="shared" si="26"/>
        <v>0</v>
      </c>
      <c r="BH156" s="147">
        <f t="shared" si="27"/>
        <v>0</v>
      </c>
      <c r="BI156" s="147">
        <f t="shared" si="28"/>
        <v>0</v>
      </c>
      <c r="BJ156" s="14" t="s">
        <v>124</v>
      </c>
      <c r="BK156" s="147">
        <f t="shared" si="29"/>
        <v>0</v>
      </c>
      <c r="BL156" s="14" t="s">
        <v>123</v>
      </c>
      <c r="BM156" s="146" t="s">
        <v>320</v>
      </c>
    </row>
    <row r="157" spans="1:65" s="2" customFormat="1" ht="16.5" customHeight="1">
      <c r="A157" s="26"/>
      <c r="B157" s="134"/>
      <c r="C157" s="148" t="s">
        <v>213</v>
      </c>
      <c r="D157" s="148" t="s">
        <v>137</v>
      </c>
      <c r="E157" s="149"/>
      <c r="F157" s="150" t="s">
        <v>321</v>
      </c>
      <c r="G157" s="151" t="s">
        <v>151</v>
      </c>
      <c r="H157" s="152">
        <v>103</v>
      </c>
      <c r="I157" s="153"/>
      <c r="J157" s="153">
        <f t="shared" si="20"/>
        <v>0</v>
      </c>
      <c r="K157" s="154"/>
      <c r="L157" s="155"/>
      <c r="M157" s="156" t="s">
        <v>1</v>
      </c>
      <c r="N157" s="157" t="s">
        <v>33</v>
      </c>
      <c r="O157" s="144">
        <v>0</v>
      </c>
      <c r="P157" s="144">
        <f t="shared" si="21"/>
        <v>0</v>
      </c>
      <c r="Q157" s="144">
        <v>4.7219999999999998E-2</v>
      </c>
      <c r="R157" s="144">
        <f t="shared" si="22"/>
        <v>4.8636599999999994</v>
      </c>
      <c r="S157" s="144">
        <v>0</v>
      </c>
      <c r="T157" s="145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6" t="s">
        <v>153</v>
      </c>
      <c r="AT157" s="146" t="s">
        <v>137</v>
      </c>
      <c r="AU157" s="146" t="s">
        <v>124</v>
      </c>
      <c r="AY157" s="14" t="s">
        <v>118</v>
      </c>
      <c r="BE157" s="147">
        <f t="shared" si="24"/>
        <v>0</v>
      </c>
      <c r="BF157" s="147">
        <f t="shared" si="25"/>
        <v>0</v>
      </c>
      <c r="BG157" s="147">
        <f t="shared" si="26"/>
        <v>0</v>
      </c>
      <c r="BH157" s="147">
        <f t="shared" si="27"/>
        <v>0</v>
      </c>
      <c r="BI157" s="147">
        <f t="shared" si="28"/>
        <v>0</v>
      </c>
      <c r="BJ157" s="14" t="s">
        <v>124</v>
      </c>
      <c r="BK157" s="147">
        <f t="shared" si="29"/>
        <v>0</v>
      </c>
      <c r="BL157" s="14" t="s">
        <v>123</v>
      </c>
      <c r="BM157" s="146" t="s">
        <v>322</v>
      </c>
    </row>
    <row r="158" spans="1:65" s="12" customFormat="1" ht="22.9" customHeight="1">
      <c r="B158" s="122"/>
      <c r="D158" s="123" t="s">
        <v>66</v>
      </c>
      <c r="E158" s="132"/>
      <c r="F158" s="132" t="s">
        <v>263</v>
      </c>
      <c r="J158" s="133">
        <f>BK158</f>
        <v>0</v>
      </c>
      <c r="L158" s="122"/>
      <c r="M158" s="126"/>
      <c r="N158" s="127"/>
      <c r="O158" s="127"/>
      <c r="P158" s="128">
        <f>P159</f>
        <v>29.612800000000004</v>
      </c>
      <c r="Q158" s="127"/>
      <c r="R158" s="128">
        <f>R159</f>
        <v>0</v>
      </c>
      <c r="S158" s="127"/>
      <c r="T158" s="129">
        <f>T159</f>
        <v>0</v>
      </c>
      <c r="AR158" s="123" t="s">
        <v>75</v>
      </c>
      <c r="AT158" s="130" t="s">
        <v>66</v>
      </c>
      <c r="AU158" s="130" t="s">
        <v>75</v>
      </c>
      <c r="AY158" s="123" t="s">
        <v>118</v>
      </c>
      <c r="BK158" s="131">
        <f>BK159</f>
        <v>0</v>
      </c>
    </row>
    <row r="159" spans="1:65" s="2" customFormat="1" ht="21.75" customHeight="1">
      <c r="A159" s="26"/>
      <c r="B159" s="134"/>
      <c r="C159" s="135" t="s">
        <v>216</v>
      </c>
      <c r="D159" s="135" t="s">
        <v>120</v>
      </c>
      <c r="E159" s="136"/>
      <c r="F159" s="137" t="s">
        <v>264</v>
      </c>
      <c r="G159" s="138" t="s">
        <v>265</v>
      </c>
      <c r="H159" s="139">
        <v>740.32</v>
      </c>
      <c r="I159" s="140"/>
      <c r="J159" s="140">
        <f>ROUND(I159*H159,2)</f>
        <v>0</v>
      </c>
      <c r="K159" s="141"/>
      <c r="L159" s="27"/>
      <c r="M159" s="158" t="s">
        <v>1</v>
      </c>
      <c r="N159" s="159" t="s">
        <v>33</v>
      </c>
      <c r="O159" s="160">
        <v>0.04</v>
      </c>
      <c r="P159" s="160">
        <f>O159*H159</f>
        <v>29.612800000000004</v>
      </c>
      <c r="Q159" s="160">
        <v>0</v>
      </c>
      <c r="R159" s="160">
        <f>Q159*H159</f>
        <v>0</v>
      </c>
      <c r="S159" s="160">
        <v>0</v>
      </c>
      <c r="T159" s="161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6" t="s">
        <v>123</v>
      </c>
      <c r="AT159" s="146" t="s">
        <v>120</v>
      </c>
      <c r="AU159" s="146" t="s">
        <v>124</v>
      </c>
      <c r="AY159" s="14" t="s">
        <v>118</v>
      </c>
      <c r="BE159" s="147">
        <f>IF(N159="základná",J159,0)</f>
        <v>0</v>
      </c>
      <c r="BF159" s="147">
        <f>IF(N159="znížená",J159,0)</f>
        <v>0</v>
      </c>
      <c r="BG159" s="147">
        <f>IF(N159="zákl. prenesená",J159,0)</f>
        <v>0</v>
      </c>
      <c r="BH159" s="147">
        <f>IF(N159="zníž. prenesená",J159,0)</f>
        <v>0</v>
      </c>
      <c r="BI159" s="147">
        <f>IF(N159="nulová",J159,0)</f>
        <v>0</v>
      </c>
      <c r="BJ159" s="14" t="s">
        <v>124</v>
      </c>
      <c r="BK159" s="147">
        <f>ROUND(I159*H159,2)</f>
        <v>0</v>
      </c>
      <c r="BL159" s="14" t="s">
        <v>123</v>
      </c>
      <c r="BM159" s="146" t="s">
        <v>323</v>
      </c>
    </row>
    <row r="160" spans="1:65" s="2" customFormat="1" ht="6.95" customHeight="1">
      <c r="A160" s="26"/>
      <c r="B160" s="41"/>
      <c r="C160" s="42"/>
      <c r="D160" s="42"/>
      <c r="E160" s="42"/>
      <c r="F160" s="42"/>
      <c r="G160" s="42"/>
      <c r="H160" s="42"/>
      <c r="I160" s="42"/>
      <c r="J160" s="42"/>
      <c r="K160" s="42"/>
      <c r="L160" s="27"/>
      <c r="M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</row>
  </sheetData>
  <autoFilter ref="C122:K159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58"/>
  <sheetViews>
    <sheetView showGridLines="0" workbookViewId="0">
      <selection activeCell="F133" sqref="F13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62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4" t="s">
        <v>82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customHeight="1">
      <c r="B4" s="17"/>
      <c r="D4" s="18" t="s">
        <v>89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197" t="str">
        <f>'Rekapitulácia stavby'!K6</f>
        <v>Rekonštrukcia a výstavba technickej infraštruktúry v obci Kurov</v>
      </c>
      <c r="F7" s="198"/>
      <c r="G7" s="198"/>
      <c r="H7" s="198"/>
      <c r="L7" s="17"/>
    </row>
    <row r="8" spans="1:46" s="2" customFormat="1" ht="12" customHeight="1">
      <c r="A8" s="26"/>
      <c r="B8" s="27"/>
      <c r="C8" s="26"/>
      <c r="D8" s="23" t="s">
        <v>90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7" t="s">
        <v>324</v>
      </c>
      <c r="F9" s="196"/>
      <c r="G9" s="196"/>
      <c r="H9" s="19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1" t="str">
        <f>'Rekapitulácia stavby'!E14</f>
        <v xml:space="preserve"> </v>
      </c>
      <c r="F18" s="171"/>
      <c r="G18" s="171"/>
      <c r="H18" s="171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73" t="s">
        <v>1</v>
      </c>
      <c r="F27" s="173"/>
      <c r="G27" s="173"/>
      <c r="H27" s="173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27</v>
      </c>
      <c r="E30" s="26"/>
      <c r="F30" s="26"/>
      <c r="G30" s="26"/>
      <c r="H30" s="26"/>
      <c r="I30" s="26"/>
      <c r="J30" s="65">
        <f>ROUND(J123,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31</v>
      </c>
      <c r="E33" s="23" t="s">
        <v>32</v>
      </c>
      <c r="F33" s="90">
        <f>ROUND((SUM(BE123:BE157)),  2)</f>
        <v>0</v>
      </c>
      <c r="G33" s="26"/>
      <c r="H33" s="26"/>
      <c r="I33" s="91">
        <v>0.2</v>
      </c>
      <c r="J33" s="90">
        <f>ROUND(((SUM(BE123:BE157))*I33),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33</v>
      </c>
      <c r="F34" s="90">
        <f>ROUND((SUM(BF123:BF157)),  2)</f>
        <v>0</v>
      </c>
      <c r="G34" s="26"/>
      <c r="H34" s="26"/>
      <c r="I34" s="91">
        <v>0.2</v>
      </c>
      <c r="J34" s="90">
        <f>ROUND(((SUM(BF123:BF157))*I34),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0">
        <f>ROUND((SUM(BG123:BG157)),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0">
        <f>ROUND((SUM(BH123:BH157)),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0">
        <f>ROUND((SUM(BI123:BI157)),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37</v>
      </c>
      <c r="E39" s="54"/>
      <c r="F39" s="54"/>
      <c r="G39" s="94" t="s">
        <v>38</v>
      </c>
      <c r="H39" s="95" t="s">
        <v>39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42</v>
      </c>
      <c r="E61" s="29"/>
      <c r="F61" s="98" t="s">
        <v>43</v>
      </c>
      <c r="G61" s="39" t="s">
        <v>42</v>
      </c>
      <c r="H61" s="29"/>
      <c r="I61" s="29"/>
      <c r="J61" s="99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42</v>
      </c>
      <c r="E76" s="29"/>
      <c r="F76" s="98" t="s">
        <v>43</v>
      </c>
      <c r="G76" s="39" t="s">
        <v>42</v>
      </c>
      <c r="H76" s="29"/>
      <c r="I76" s="29"/>
      <c r="J76" s="99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97" t="str">
        <f>E7</f>
        <v>Rekonštrukcia a výstavba technickej infraštruktúry v obci Kurov</v>
      </c>
      <c r="F85" s="198"/>
      <c r="G85" s="198"/>
      <c r="H85" s="19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90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7" t="str">
        <f>E9</f>
        <v>SO 03-2 - SO 03-2 ODSTAVNÁ PLOCHA O DĹŽKE 37,50m</v>
      </c>
      <c r="F87" s="196"/>
      <c r="G87" s="196"/>
      <c r="H87" s="19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2" t="s">
        <v>95</v>
      </c>
      <c r="D96" s="26"/>
      <c r="E96" s="26"/>
      <c r="F96" s="26"/>
      <c r="G96" s="26"/>
      <c r="H96" s="26"/>
      <c r="I96" s="26"/>
      <c r="J96" s="65">
        <f>J123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hidden="1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1:31" s="10" customFormat="1" ht="19.899999999999999" hidden="1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1:31" s="10" customFormat="1" ht="19.899999999999999" hidden="1" customHeight="1">
      <c r="B99" s="107"/>
      <c r="D99" s="108" t="s">
        <v>267</v>
      </c>
      <c r="E99" s="109"/>
      <c r="F99" s="109"/>
      <c r="G99" s="109"/>
      <c r="H99" s="109"/>
      <c r="I99" s="109"/>
      <c r="J99" s="110">
        <f>J136</f>
        <v>0</v>
      </c>
      <c r="L99" s="107"/>
    </row>
    <row r="100" spans="1:31" s="10" customFormat="1" ht="19.899999999999999" hidden="1" customHeight="1">
      <c r="B100" s="107"/>
      <c r="D100" s="108" t="s">
        <v>256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1:31" s="10" customFormat="1" ht="19.899999999999999" hidden="1" customHeight="1">
      <c r="B101" s="107"/>
      <c r="D101" s="108" t="s">
        <v>268</v>
      </c>
      <c r="E101" s="109"/>
      <c r="F101" s="109"/>
      <c r="G101" s="109"/>
      <c r="H101" s="109"/>
      <c r="I101" s="109"/>
      <c r="J101" s="110">
        <f>J147</f>
        <v>0</v>
      </c>
      <c r="L101" s="107"/>
    </row>
    <row r="102" spans="1:31" s="10" customFormat="1" ht="19.899999999999999" hidden="1" customHeight="1">
      <c r="B102" s="107"/>
      <c r="D102" s="108" t="s">
        <v>100</v>
      </c>
      <c r="E102" s="109"/>
      <c r="F102" s="109"/>
      <c r="G102" s="109"/>
      <c r="H102" s="109"/>
      <c r="I102" s="109"/>
      <c r="J102" s="110">
        <f>J150</f>
        <v>0</v>
      </c>
      <c r="L102" s="107"/>
    </row>
    <row r="103" spans="1:31" s="10" customFormat="1" ht="19.899999999999999" hidden="1" customHeight="1">
      <c r="B103" s="107"/>
      <c r="D103" s="108" t="s">
        <v>257</v>
      </c>
      <c r="E103" s="109"/>
      <c r="F103" s="109"/>
      <c r="G103" s="109"/>
      <c r="H103" s="109"/>
      <c r="I103" s="109"/>
      <c r="J103" s="110">
        <f>J156</f>
        <v>0</v>
      </c>
      <c r="L103" s="107"/>
    </row>
    <row r="104" spans="1:31" s="2" customFormat="1" ht="21.75" hidden="1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hidden="1" customHeight="1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idden="1"/>
    <row r="107" spans="1:31" hidden="1"/>
    <row r="108" spans="1:31" hidden="1"/>
    <row r="109" spans="1:31" s="2" customFormat="1" ht="6.95" customHeight="1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105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12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7" t="str">
        <f>E7</f>
        <v>Rekonštrukcia a výstavba technickej infraštruktúry v obci Kurov</v>
      </c>
      <c r="F113" s="198"/>
      <c r="G113" s="198"/>
      <c r="H113" s="198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90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87" t="str">
        <f>E9</f>
        <v>SO 03-2 - SO 03-2 ODSTAVNÁ PLOCHA O DĹŽKE 37,50m</v>
      </c>
      <c r="F115" s="196"/>
      <c r="G115" s="196"/>
      <c r="H115" s="19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16</v>
      </c>
      <c r="D117" s="26"/>
      <c r="E117" s="26"/>
      <c r="F117" s="21" t="str">
        <f>F12</f>
        <v xml:space="preserve"> </v>
      </c>
      <c r="G117" s="26"/>
      <c r="H117" s="26"/>
      <c r="I117" s="23" t="s">
        <v>18</v>
      </c>
      <c r="J117" s="49">
        <f>IF(J12="","",J12)</f>
        <v>0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19</v>
      </c>
      <c r="D119" s="26"/>
      <c r="E119" s="26"/>
      <c r="F119" s="21" t="str">
        <f>E15</f>
        <v xml:space="preserve"> </v>
      </c>
      <c r="G119" s="26"/>
      <c r="H119" s="26"/>
      <c r="I119" s="23" t="s">
        <v>23</v>
      </c>
      <c r="J119" s="24" t="str">
        <f>E21</f>
        <v xml:space="preserve"> 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22</v>
      </c>
      <c r="D120" s="26"/>
      <c r="E120" s="26"/>
      <c r="F120" s="21" t="str">
        <f>IF(E18="","",E18)</f>
        <v xml:space="preserve"> </v>
      </c>
      <c r="G120" s="26"/>
      <c r="H120" s="26"/>
      <c r="I120" s="23" t="s">
        <v>25</v>
      </c>
      <c r="J120" s="24" t="str">
        <f>E24</f>
        <v xml:space="preserve"> 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1"/>
      <c r="B122" s="112"/>
      <c r="C122" s="113" t="s">
        <v>106</v>
      </c>
      <c r="D122" s="114" t="s">
        <v>52</v>
      </c>
      <c r="E122" s="114" t="s">
        <v>48</v>
      </c>
      <c r="F122" s="114" t="s">
        <v>49</v>
      </c>
      <c r="G122" s="114" t="s">
        <v>107</v>
      </c>
      <c r="H122" s="114" t="s">
        <v>108</v>
      </c>
      <c r="I122" s="114" t="s">
        <v>109</v>
      </c>
      <c r="J122" s="115" t="s">
        <v>94</v>
      </c>
      <c r="K122" s="116" t="s">
        <v>110</v>
      </c>
      <c r="L122" s="117"/>
      <c r="M122" s="56" t="s">
        <v>1</v>
      </c>
      <c r="N122" s="57" t="s">
        <v>31</v>
      </c>
      <c r="O122" s="57" t="s">
        <v>111</v>
      </c>
      <c r="P122" s="57" t="s">
        <v>112</v>
      </c>
      <c r="Q122" s="57" t="s">
        <v>113</v>
      </c>
      <c r="R122" s="57" t="s">
        <v>114</v>
      </c>
      <c r="S122" s="57" t="s">
        <v>115</v>
      </c>
      <c r="T122" s="58" t="s">
        <v>116</v>
      </c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</row>
    <row r="123" spans="1:65" s="2" customFormat="1" ht="22.9" customHeight="1">
      <c r="A123" s="26"/>
      <c r="B123" s="27"/>
      <c r="C123" s="63" t="s">
        <v>95</v>
      </c>
      <c r="D123" s="26"/>
      <c r="E123" s="26"/>
      <c r="F123" s="26"/>
      <c r="G123" s="26"/>
      <c r="H123" s="26"/>
      <c r="I123" s="26"/>
      <c r="J123" s="118">
        <f>BK123</f>
        <v>0</v>
      </c>
      <c r="K123" s="26"/>
      <c r="L123" s="27"/>
      <c r="M123" s="59"/>
      <c r="N123" s="50"/>
      <c r="O123" s="60"/>
      <c r="P123" s="119">
        <f>P124</f>
        <v>174.63201600000002</v>
      </c>
      <c r="Q123" s="60"/>
      <c r="R123" s="119">
        <f>R124</f>
        <v>249.65948333</v>
      </c>
      <c r="S123" s="60"/>
      <c r="T123" s="120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66</v>
      </c>
      <c r="AU123" s="14" t="s">
        <v>96</v>
      </c>
      <c r="BK123" s="121">
        <f>BK124</f>
        <v>0</v>
      </c>
    </row>
    <row r="124" spans="1:65" s="12" customFormat="1" ht="25.9" customHeight="1">
      <c r="B124" s="122"/>
      <c r="D124" s="123" t="s">
        <v>66</v>
      </c>
      <c r="E124" s="124"/>
      <c r="F124" s="124" t="s">
        <v>117</v>
      </c>
      <c r="J124" s="125">
        <f>BK124</f>
        <v>0</v>
      </c>
      <c r="L124" s="122"/>
      <c r="M124" s="126"/>
      <c r="N124" s="127"/>
      <c r="O124" s="127"/>
      <c r="P124" s="128">
        <f>P125+P136+P138+P147+P150+P156</f>
        <v>174.63201600000002</v>
      </c>
      <c r="Q124" s="127"/>
      <c r="R124" s="128">
        <f>R125+R136+R138+R147+R150+R156</f>
        <v>249.65948333</v>
      </c>
      <c r="S124" s="127"/>
      <c r="T124" s="129">
        <f>T125+T136+T138+T147+T150+T156</f>
        <v>0</v>
      </c>
      <c r="AR124" s="123" t="s">
        <v>75</v>
      </c>
      <c r="AT124" s="130" t="s">
        <v>66</v>
      </c>
      <c r="AU124" s="130" t="s">
        <v>67</v>
      </c>
      <c r="AY124" s="123" t="s">
        <v>118</v>
      </c>
      <c r="BK124" s="131">
        <f>BK125+BK136+BK138+BK147+BK150+BK156</f>
        <v>0</v>
      </c>
    </row>
    <row r="125" spans="1:65" s="12" customFormat="1" ht="22.9" customHeight="1">
      <c r="B125" s="122"/>
      <c r="D125" s="123" t="s">
        <v>66</v>
      </c>
      <c r="E125" s="132"/>
      <c r="F125" s="132" t="s">
        <v>119</v>
      </c>
      <c r="J125" s="133">
        <f>BK125</f>
        <v>0</v>
      </c>
      <c r="L125" s="122"/>
      <c r="M125" s="126"/>
      <c r="N125" s="127"/>
      <c r="O125" s="127"/>
      <c r="P125" s="128">
        <f>SUM(P126:P135)</f>
        <v>64.848835000000008</v>
      </c>
      <c r="Q125" s="127"/>
      <c r="R125" s="128">
        <f>SUM(R126:R135)</f>
        <v>3.851</v>
      </c>
      <c r="S125" s="127"/>
      <c r="T125" s="129">
        <f>SUM(T126:T135)</f>
        <v>0</v>
      </c>
      <c r="AR125" s="123" t="s">
        <v>75</v>
      </c>
      <c r="AT125" s="130" t="s">
        <v>66</v>
      </c>
      <c r="AU125" s="130" t="s">
        <v>75</v>
      </c>
      <c r="AY125" s="123" t="s">
        <v>118</v>
      </c>
      <c r="BK125" s="131">
        <f>SUM(BK126:BK135)</f>
        <v>0</v>
      </c>
    </row>
    <row r="126" spans="1:65" s="2" customFormat="1" ht="21.75" customHeight="1">
      <c r="A126" s="26"/>
      <c r="B126" s="134"/>
      <c r="C126" s="135" t="s">
        <v>75</v>
      </c>
      <c r="D126" s="135" t="s">
        <v>120</v>
      </c>
      <c r="E126" s="136"/>
      <c r="F126" s="137" t="s">
        <v>269</v>
      </c>
      <c r="G126" s="138" t="s">
        <v>122</v>
      </c>
      <c r="H126" s="139">
        <v>93.08</v>
      </c>
      <c r="I126" s="140"/>
      <c r="J126" s="140">
        <f t="shared" ref="J126:J135" si="0">ROUND(I126*H126,2)</f>
        <v>0</v>
      </c>
      <c r="K126" s="141"/>
      <c r="L126" s="27"/>
      <c r="M126" s="142" t="s">
        <v>1</v>
      </c>
      <c r="N126" s="143" t="s">
        <v>33</v>
      </c>
      <c r="O126" s="144">
        <v>0.46</v>
      </c>
      <c r="P126" s="144">
        <f t="shared" ref="P126:P135" si="1">O126*H126</f>
        <v>42.816800000000001</v>
      </c>
      <c r="Q126" s="144">
        <v>0</v>
      </c>
      <c r="R126" s="144">
        <f t="shared" ref="R126:R135" si="2">Q126*H126</f>
        <v>0</v>
      </c>
      <c r="S126" s="144">
        <v>0</v>
      </c>
      <c r="T126" s="145">
        <f t="shared" ref="T126:T135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6" t="s">
        <v>123</v>
      </c>
      <c r="AT126" s="146" t="s">
        <v>120</v>
      </c>
      <c r="AU126" s="146" t="s">
        <v>124</v>
      </c>
      <c r="AY126" s="14" t="s">
        <v>118</v>
      </c>
      <c r="BE126" s="147">
        <f t="shared" ref="BE126:BE135" si="4">IF(N126="základná",J126,0)</f>
        <v>0</v>
      </c>
      <c r="BF126" s="147">
        <f t="shared" ref="BF126:BF135" si="5">IF(N126="znížená",J126,0)</f>
        <v>0</v>
      </c>
      <c r="BG126" s="147">
        <f t="shared" ref="BG126:BG135" si="6">IF(N126="zákl. prenesená",J126,0)</f>
        <v>0</v>
      </c>
      <c r="BH126" s="147">
        <f t="shared" ref="BH126:BH135" si="7">IF(N126="zníž. prenesená",J126,0)</f>
        <v>0</v>
      </c>
      <c r="BI126" s="147">
        <f t="shared" ref="BI126:BI135" si="8">IF(N126="nulová",J126,0)</f>
        <v>0</v>
      </c>
      <c r="BJ126" s="14" t="s">
        <v>124</v>
      </c>
      <c r="BK126" s="147">
        <f t="shared" ref="BK126:BK135" si="9">ROUND(I126*H126,2)</f>
        <v>0</v>
      </c>
      <c r="BL126" s="14" t="s">
        <v>123</v>
      </c>
      <c r="BM126" s="146" t="s">
        <v>270</v>
      </c>
    </row>
    <row r="127" spans="1:65" s="2" customFormat="1" ht="21.75" customHeight="1">
      <c r="A127" s="26"/>
      <c r="B127" s="134"/>
      <c r="C127" s="135" t="s">
        <v>124</v>
      </c>
      <c r="D127" s="135" t="s">
        <v>120</v>
      </c>
      <c r="E127" s="136"/>
      <c r="F127" s="137" t="s">
        <v>271</v>
      </c>
      <c r="G127" s="138" t="s">
        <v>122</v>
      </c>
      <c r="H127" s="139">
        <v>30.716000000000001</v>
      </c>
      <c r="I127" s="140"/>
      <c r="J127" s="140">
        <f t="shared" si="0"/>
        <v>0</v>
      </c>
      <c r="K127" s="141"/>
      <c r="L127" s="27"/>
      <c r="M127" s="142" t="s">
        <v>1</v>
      </c>
      <c r="N127" s="143" t="s">
        <v>33</v>
      </c>
      <c r="O127" s="144">
        <v>5.6000000000000001E-2</v>
      </c>
      <c r="P127" s="144">
        <f t="shared" si="1"/>
        <v>1.7200960000000001</v>
      </c>
      <c r="Q127" s="144">
        <v>0</v>
      </c>
      <c r="R127" s="144">
        <f t="shared" si="2"/>
        <v>0</v>
      </c>
      <c r="S127" s="144">
        <v>0</v>
      </c>
      <c r="T127" s="14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6" t="s">
        <v>123</v>
      </c>
      <c r="AT127" s="146" t="s">
        <v>120</v>
      </c>
      <c r="AU127" s="146" t="s">
        <v>124</v>
      </c>
      <c r="AY127" s="14" t="s">
        <v>118</v>
      </c>
      <c r="BE127" s="147">
        <f t="shared" si="4"/>
        <v>0</v>
      </c>
      <c r="BF127" s="147">
        <f t="shared" si="5"/>
        <v>0</v>
      </c>
      <c r="BG127" s="147">
        <f t="shared" si="6"/>
        <v>0</v>
      </c>
      <c r="BH127" s="147">
        <f t="shared" si="7"/>
        <v>0</v>
      </c>
      <c r="BI127" s="147">
        <f t="shared" si="8"/>
        <v>0</v>
      </c>
      <c r="BJ127" s="14" t="s">
        <v>124</v>
      </c>
      <c r="BK127" s="147">
        <f t="shared" si="9"/>
        <v>0</v>
      </c>
      <c r="BL127" s="14" t="s">
        <v>123</v>
      </c>
      <c r="BM127" s="146" t="s">
        <v>272</v>
      </c>
    </row>
    <row r="128" spans="1:65" s="2" customFormat="1" ht="16.5" customHeight="1">
      <c r="A128" s="26"/>
      <c r="B128" s="134"/>
      <c r="C128" s="135" t="s">
        <v>129</v>
      </c>
      <c r="D128" s="135" t="s">
        <v>120</v>
      </c>
      <c r="E128" s="136"/>
      <c r="F128" s="137" t="s">
        <v>273</v>
      </c>
      <c r="G128" s="138" t="s">
        <v>122</v>
      </c>
      <c r="H128" s="139">
        <v>3.15</v>
      </c>
      <c r="I128" s="140"/>
      <c r="J128" s="140">
        <f t="shared" si="0"/>
        <v>0</v>
      </c>
      <c r="K128" s="141"/>
      <c r="L128" s="27"/>
      <c r="M128" s="142" t="s">
        <v>1</v>
      </c>
      <c r="N128" s="143" t="s">
        <v>33</v>
      </c>
      <c r="O128" s="144">
        <v>2.5139999999999998</v>
      </c>
      <c r="P128" s="144">
        <f t="shared" si="1"/>
        <v>7.9190999999999994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6" t="s">
        <v>123</v>
      </c>
      <c r="AT128" s="146" t="s">
        <v>120</v>
      </c>
      <c r="AU128" s="146" t="s">
        <v>124</v>
      </c>
      <c r="AY128" s="14" t="s">
        <v>118</v>
      </c>
      <c r="BE128" s="147">
        <f t="shared" si="4"/>
        <v>0</v>
      </c>
      <c r="BF128" s="147">
        <f t="shared" si="5"/>
        <v>0</v>
      </c>
      <c r="BG128" s="147">
        <f t="shared" si="6"/>
        <v>0</v>
      </c>
      <c r="BH128" s="147">
        <f t="shared" si="7"/>
        <v>0</v>
      </c>
      <c r="BI128" s="147">
        <f t="shared" si="8"/>
        <v>0</v>
      </c>
      <c r="BJ128" s="14" t="s">
        <v>124</v>
      </c>
      <c r="BK128" s="147">
        <f t="shared" si="9"/>
        <v>0</v>
      </c>
      <c r="BL128" s="14" t="s">
        <v>123</v>
      </c>
      <c r="BM128" s="146" t="s">
        <v>274</v>
      </c>
    </row>
    <row r="129" spans="1:65" s="2" customFormat="1" ht="33" customHeight="1">
      <c r="A129" s="26"/>
      <c r="B129" s="134"/>
      <c r="C129" s="135" t="s">
        <v>123</v>
      </c>
      <c r="D129" s="135" t="s">
        <v>120</v>
      </c>
      <c r="E129" s="136"/>
      <c r="F129" s="137" t="s">
        <v>275</v>
      </c>
      <c r="G129" s="138" t="s">
        <v>122</v>
      </c>
      <c r="H129" s="139">
        <v>3.15</v>
      </c>
      <c r="I129" s="140"/>
      <c r="J129" s="140">
        <f t="shared" si="0"/>
        <v>0</v>
      </c>
      <c r="K129" s="141"/>
      <c r="L129" s="27"/>
      <c r="M129" s="142" t="s">
        <v>1</v>
      </c>
      <c r="N129" s="143" t="s">
        <v>33</v>
      </c>
      <c r="O129" s="144">
        <v>0.61299999999999999</v>
      </c>
      <c r="P129" s="144">
        <f t="shared" si="1"/>
        <v>1.9309499999999999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6" t="s">
        <v>123</v>
      </c>
      <c r="AT129" s="146" t="s">
        <v>120</v>
      </c>
      <c r="AU129" s="146" t="s">
        <v>124</v>
      </c>
      <c r="AY129" s="14" t="s">
        <v>118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4" t="s">
        <v>124</v>
      </c>
      <c r="BK129" s="147">
        <f t="shared" si="9"/>
        <v>0</v>
      </c>
      <c r="BL129" s="14" t="s">
        <v>123</v>
      </c>
      <c r="BM129" s="146" t="s">
        <v>276</v>
      </c>
    </row>
    <row r="130" spans="1:65" s="2" customFormat="1" ht="21.75" customHeight="1">
      <c r="A130" s="26"/>
      <c r="B130" s="134"/>
      <c r="C130" s="135" t="s">
        <v>140</v>
      </c>
      <c r="D130" s="135" t="s">
        <v>120</v>
      </c>
      <c r="E130" s="136"/>
      <c r="F130" s="137" t="s">
        <v>258</v>
      </c>
      <c r="G130" s="138" t="s">
        <v>122</v>
      </c>
      <c r="H130" s="139">
        <v>96.23</v>
      </c>
      <c r="I130" s="140"/>
      <c r="J130" s="140">
        <f t="shared" si="0"/>
        <v>0</v>
      </c>
      <c r="K130" s="141"/>
      <c r="L130" s="27"/>
      <c r="M130" s="142" t="s">
        <v>1</v>
      </c>
      <c r="N130" s="143" t="s">
        <v>33</v>
      </c>
      <c r="O130" s="144">
        <v>7.0999999999999994E-2</v>
      </c>
      <c r="P130" s="144">
        <f t="shared" si="1"/>
        <v>6.8323299999999998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6" t="s">
        <v>123</v>
      </c>
      <c r="AT130" s="146" t="s">
        <v>120</v>
      </c>
      <c r="AU130" s="146" t="s">
        <v>124</v>
      </c>
      <c r="AY130" s="14" t="s">
        <v>118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4" t="s">
        <v>124</v>
      </c>
      <c r="BK130" s="147">
        <f t="shared" si="9"/>
        <v>0</v>
      </c>
      <c r="BL130" s="14" t="s">
        <v>123</v>
      </c>
      <c r="BM130" s="146" t="s">
        <v>277</v>
      </c>
    </row>
    <row r="131" spans="1:65" s="2" customFormat="1" ht="16.5" customHeight="1">
      <c r="A131" s="26"/>
      <c r="B131" s="134"/>
      <c r="C131" s="135" t="s">
        <v>145</v>
      </c>
      <c r="D131" s="135" t="s">
        <v>120</v>
      </c>
      <c r="E131" s="136"/>
      <c r="F131" s="137" t="s">
        <v>259</v>
      </c>
      <c r="G131" s="138" t="s">
        <v>122</v>
      </c>
      <c r="H131" s="139">
        <v>96.23</v>
      </c>
      <c r="I131" s="140"/>
      <c r="J131" s="140">
        <f t="shared" si="0"/>
        <v>0</v>
      </c>
      <c r="K131" s="141"/>
      <c r="L131" s="27"/>
      <c r="M131" s="142" t="s">
        <v>1</v>
      </c>
      <c r="N131" s="143" t="s">
        <v>33</v>
      </c>
      <c r="O131" s="144">
        <v>8.9999999999999993E-3</v>
      </c>
      <c r="P131" s="144">
        <f t="shared" si="1"/>
        <v>0.86607000000000001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6" t="s">
        <v>123</v>
      </c>
      <c r="AT131" s="146" t="s">
        <v>120</v>
      </c>
      <c r="AU131" s="146" t="s">
        <v>124</v>
      </c>
      <c r="AY131" s="14" t="s">
        <v>118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4" t="s">
        <v>124</v>
      </c>
      <c r="BK131" s="147">
        <f t="shared" si="9"/>
        <v>0</v>
      </c>
      <c r="BL131" s="14" t="s">
        <v>123</v>
      </c>
      <c r="BM131" s="146" t="s">
        <v>278</v>
      </c>
    </row>
    <row r="132" spans="1:65" s="2" customFormat="1" ht="21.75" customHeight="1">
      <c r="A132" s="26"/>
      <c r="B132" s="134"/>
      <c r="C132" s="135" t="s">
        <v>149</v>
      </c>
      <c r="D132" s="135" t="s">
        <v>120</v>
      </c>
      <c r="E132" s="136"/>
      <c r="F132" s="137" t="s">
        <v>279</v>
      </c>
      <c r="G132" s="138" t="s">
        <v>122</v>
      </c>
      <c r="H132" s="139">
        <v>0.47199999999999998</v>
      </c>
      <c r="I132" s="140"/>
      <c r="J132" s="140">
        <f t="shared" si="0"/>
        <v>0</v>
      </c>
      <c r="K132" s="141"/>
      <c r="L132" s="27"/>
      <c r="M132" s="142" t="s">
        <v>1</v>
      </c>
      <c r="N132" s="143" t="s">
        <v>33</v>
      </c>
      <c r="O132" s="144">
        <v>0.24199999999999999</v>
      </c>
      <c r="P132" s="144">
        <f t="shared" si="1"/>
        <v>0.11422399999999999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6" t="s">
        <v>123</v>
      </c>
      <c r="AT132" s="146" t="s">
        <v>120</v>
      </c>
      <c r="AU132" s="146" t="s">
        <v>124</v>
      </c>
      <c r="AY132" s="14" t="s">
        <v>118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4" t="s">
        <v>124</v>
      </c>
      <c r="BK132" s="147">
        <f t="shared" si="9"/>
        <v>0</v>
      </c>
      <c r="BL132" s="14" t="s">
        <v>123</v>
      </c>
      <c r="BM132" s="146" t="s">
        <v>280</v>
      </c>
    </row>
    <row r="133" spans="1:65" s="2" customFormat="1" ht="21.75" customHeight="1">
      <c r="A133" s="26"/>
      <c r="B133" s="134"/>
      <c r="C133" s="148" t="s">
        <v>153</v>
      </c>
      <c r="D133" s="148" t="s">
        <v>137</v>
      </c>
      <c r="E133" s="149"/>
      <c r="F133" s="150" t="s">
        <v>281</v>
      </c>
      <c r="G133" s="151" t="s">
        <v>265</v>
      </c>
      <c r="H133" s="152">
        <v>0.85</v>
      </c>
      <c r="I133" s="153"/>
      <c r="J133" s="153">
        <f t="shared" si="0"/>
        <v>0</v>
      </c>
      <c r="K133" s="154"/>
      <c r="L133" s="155"/>
      <c r="M133" s="156" t="s">
        <v>1</v>
      </c>
      <c r="N133" s="157" t="s">
        <v>33</v>
      </c>
      <c r="O133" s="144">
        <v>0</v>
      </c>
      <c r="P133" s="144">
        <f t="shared" si="1"/>
        <v>0</v>
      </c>
      <c r="Q133" s="144">
        <v>1</v>
      </c>
      <c r="R133" s="144">
        <f t="shared" si="2"/>
        <v>0.85</v>
      </c>
      <c r="S133" s="144">
        <v>0</v>
      </c>
      <c r="T133" s="14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6" t="s">
        <v>153</v>
      </c>
      <c r="AT133" s="146" t="s">
        <v>137</v>
      </c>
      <c r="AU133" s="146" t="s">
        <v>124</v>
      </c>
      <c r="AY133" s="14" t="s">
        <v>118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4" t="s">
        <v>124</v>
      </c>
      <c r="BK133" s="147">
        <f t="shared" si="9"/>
        <v>0</v>
      </c>
      <c r="BL133" s="14" t="s">
        <v>123</v>
      </c>
      <c r="BM133" s="146" t="s">
        <v>282</v>
      </c>
    </row>
    <row r="134" spans="1:65" s="2" customFormat="1" ht="21.75" customHeight="1">
      <c r="A134" s="26"/>
      <c r="B134" s="134"/>
      <c r="C134" s="135" t="s">
        <v>132</v>
      </c>
      <c r="D134" s="135" t="s">
        <v>120</v>
      </c>
      <c r="E134" s="136"/>
      <c r="F134" s="137" t="s">
        <v>283</v>
      </c>
      <c r="G134" s="138" t="s">
        <v>122</v>
      </c>
      <c r="H134" s="139">
        <v>1.7649999999999999</v>
      </c>
      <c r="I134" s="140"/>
      <c r="J134" s="140">
        <f t="shared" si="0"/>
        <v>0</v>
      </c>
      <c r="K134" s="141"/>
      <c r="L134" s="27"/>
      <c r="M134" s="142" t="s">
        <v>1</v>
      </c>
      <c r="N134" s="143" t="s">
        <v>33</v>
      </c>
      <c r="O134" s="144">
        <v>1.5009999999999999</v>
      </c>
      <c r="P134" s="144">
        <f t="shared" si="1"/>
        <v>2.6492649999999998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6" t="s">
        <v>123</v>
      </c>
      <c r="AT134" s="146" t="s">
        <v>120</v>
      </c>
      <c r="AU134" s="146" t="s">
        <v>124</v>
      </c>
      <c r="AY134" s="14" t="s">
        <v>118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4" t="s">
        <v>124</v>
      </c>
      <c r="BK134" s="147">
        <f t="shared" si="9"/>
        <v>0</v>
      </c>
      <c r="BL134" s="14" t="s">
        <v>123</v>
      </c>
      <c r="BM134" s="146" t="s">
        <v>284</v>
      </c>
    </row>
    <row r="135" spans="1:65" s="2" customFormat="1" ht="16.5" customHeight="1">
      <c r="A135" s="26"/>
      <c r="B135" s="134"/>
      <c r="C135" s="148" t="s">
        <v>158</v>
      </c>
      <c r="D135" s="148" t="s">
        <v>137</v>
      </c>
      <c r="E135" s="149"/>
      <c r="F135" s="150" t="s">
        <v>285</v>
      </c>
      <c r="G135" s="151" t="s">
        <v>265</v>
      </c>
      <c r="H135" s="152">
        <v>3.0009999999999999</v>
      </c>
      <c r="I135" s="153"/>
      <c r="J135" s="153">
        <f t="shared" si="0"/>
        <v>0</v>
      </c>
      <c r="K135" s="154"/>
      <c r="L135" s="155"/>
      <c r="M135" s="156" t="s">
        <v>1</v>
      </c>
      <c r="N135" s="157" t="s">
        <v>33</v>
      </c>
      <c r="O135" s="144">
        <v>0</v>
      </c>
      <c r="P135" s="144">
        <f t="shared" si="1"/>
        <v>0</v>
      </c>
      <c r="Q135" s="144">
        <v>1</v>
      </c>
      <c r="R135" s="144">
        <f t="shared" si="2"/>
        <v>3.0009999999999999</v>
      </c>
      <c r="S135" s="144">
        <v>0</v>
      </c>
      <c r="T135" s="14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6" t="s">
        <v>153</v>
      </c>
      <c r="AT135" s="146" t="s">
        <v>137</v>
      </c>
      <c r="AU135" s="146" t="s">
        <v>124</v>
      </c>
      <c r="AY135" s="14" t="s">
        <v>118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4" t="s">
        <v>124</v>
      </c>
      <c r="BK135" s="147">
        <f t="shared" si="9"/>
        <v>0</v>
      </c>
      <c r="BL135" s="14" t="s">
        <v>123</v>
      </c>
      <c r="BM135" s="146" t="s">
        <v>286</v>
      </c>
    </row>
    <row r="136" spans="1:65" s="12" customFormat="1" ht="22.9" customHeight="1">
      <c r="B136" s="122"/>
      <c r="D136" s="123" t="s">
        <v>66</v>
      </c>
      <c r="E136" s="132"/>
      <c r="F136" s="132" t="s">
        <v>287</v>
      </c>
      <c r="J136" s="133">
        <f>BK136</f>
        <v>0</v>
      </c>
      <c r="L136" s="122"/>
      <c r="M136" s="126"/>
      <c r="N136" s="127"/>
      <c r="O136" s="127"/>
      <c r="P136" s="128">
        <f>P137</f>
        <v>0.75821899999999998</v>
      </c>
      <c r="Q136" s="127"/>
      <c r="R136" s="128">
        <f>R137</f>
        <v>0.89433421000000002</v>
      </c>
      <c r="S136" s="127"/>
      <c r="T136" s="129">
        <f>T137</f>
        <v>0</v>
      </c>
      <c r="AR136" s="123" t="s">
        <v>75</v>
      </c>
      <c r="AT136" s="130" t="s">
        <v>66</v>
      </c>
      <c r="AU136" s="130" t="s">
        <v>75</v>
      </c>
      <c r="AY136" s="123" t="s">
        <v>118</v>
      </c>
      <c r="BK136" s="131">
        <f>BK137</f>
        <v>0</v>
      </c>
    </row>
    <row r="137" spans="1:65" s="2" customFormat="1" ht="33" customHeight="1">
      <c r="A137" s="26"/>
      <c r="B137" s="134"/>
      <c r="C137" s="135" t="s">
        <v>162</v>
      </c>
      <c r="D137" s="135" t="s">
        <v>120</v>
      </c>
      <c r="E137" s="136"/>
      <c r="F137" s="137" t="s">
        <v>288</v>
      </c>
      <c r="G137" s="138" t="s">
        <v>122</v>
      </c>
      <c r="H137" s="139">
        <v>0.47299999999999998</v>
      </c>
      <c r="I137" s="140"/>
      <c r="J137" s="140">
        <f>ROUND(I137*H137,2)</f>
        <v>0</v>
      </c>
      <c r="K137" s="141"/>
      <c r="L137" s="27"/>
      <c r="M137" s="142" t="s">
        <v>1</v>
      </c>
      <c r="N137" s="143" t="s">
        <v>33</v>
      </c>
      <c r="O137" s="144">
        <v>1.603</v>
      </c>
      <c r="P137" s="144">
        <f>O137*H137</f>
        <v>0.75821899999999998</v>
      </c>
      <c r="Q137" s="144">
        <v>1.8907700000000001</v>
      </c>
      <c r="R137" s="144">
        <f>Q137*H137</f>
        <v>0.89433421000000002</v>
      </c>
      <c r="S137" s="144">
        <v>0</v>
      </c>
      <c r="T137" s="145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6" t="s">
        <v>123</v>
      </c>
      <c r="AT137" s="146" t="s">
        <v>120</v>
      </c>
      <c r="AU137" s="146" t="s">
        <v>124</v>
      </c>
      <c r="AY137" s="14" t="s">
        <v>118</v>
      </c>
      <c r="BE137" s="147">
        <f>IF(N137="základná",J137,0)</f>
        <v>0</v>
      </c>
      <c r="BF137" s="147">
        <f>IF(N137="znížená",J137,0)</f>
        <v>0</v>
      </c>
      <c r="BG137" s="147">
        <f>IF(N137="zákl. prenesená",J137,0)</f>
        <v>0</v>
      </c>
      <c r="BH137" s="147">
        <f>IF(N137="zníž. prenesená",J137,0)</f>
        <v>0</v>
      </c>
      <c r="BI137" s="147">
        <f>IF(N137="nulová",J137,0)</f>
        <v>0</v>
      </c>
      <c r="BJ137" s="14" t="s">
        <v>124</v>
      </c>
      <c r="BK137" s="147">
        <f>ROUND(I137*H137,2)</f>
        <v>0</v>
      </c>
      <c r="BL137" s="14" t="s">
        <v>123</v>
      </c>
      <c r="BM137" s="146" t="s">
        <v>289</v>
      </c>
    </row>
    <row r="138" spans="1:65" s="12" customFormat="1" ht="22.9" customHeight="1">
      <c r="B138" s="122"/>
      <c r="D138" s="123" t="s">
        <v>66</v>
      </c>
      <c r="E138" s="132"/>
      <c r="F138" s="132" t="s">
        <v>260</v>
      </c>
      <c r="J138" s="133">
        <f>BK138</f>
        <v>0</v>
      </c>
      <c r="L138" s="122"/>
      <c r="M138" s="126"/>
      <c r="N138" s="127"/>
      <c r="O138" s="127"/>
      <c r="P138" s="128">
        <f>SUM(P139:P146)</f>
        <v>52.990080000000006</v>
      </c>
      <c r="Q138" s="127"/>
      <c r="R138" s="128">
        <f>SUM(R139:R146)</f>
        <v>211.77458639999998</v>
      </c>
      <c r="S138" s="127"/>
      <c r="T138" s="129">
        <f>SUM(T139:T146)</f>
        <v>0</v>
      </c>
      <c r="AR138" s="123" t="s">
        <v>75</v>
      </c>
      <c r="AT138" s="130" t="s">
        <v>66</v>
      </c>
      <c r="AU138" s="130" t="s">
        <v>75</v>
      </c>
      <c r="AY138" s="123" t="s">
        <v>118</v>
      </c>
      <c r="BK138" s="131">
        <f>SUM(BK139:BK146)</f>
        <v>0</v>
      </c>
    </row>
    <row r="139" spans="1:65" s="2" customFormat="1" ht="21.75" customHeight="1">
      <c r="A139" s="26"/>
      <c r="B139" s="134"/>
      <c r="C139" s="135" t="s">
        <v>165</v>
      </c>
      <c r="D139" s="135" t="s">
        <v>120</v>
      </c>
      <c r="E139" s="136"/>
      <c r="F139" s="137" t="s">
        <v>290</v>
      </c>
      <c r="G139" s="138" t="s">
        <v>247</v>
      </c>
      <c r="H139" s="139">
        <v>186.16</v>
      </c>
      <c r="I139" s="140"/>
      <c r="J139" s="140">
        <f t="shared" ref="J139:J146" si="10">ROUND(I139*H139,2)</f>
        <v>0</v>
      </c>
      <c r="K139" s="141"/>
      <c r="L139" s="27"/>
      <c r="M139" s="142" t="s">
        <v>1</v>
      </c>
      <c r="N139" s="143" t="s">
        <v>33</v>
      </c>
      <c r="O139" s="144">
        <v>2.7E-2</v>
      </c>
      <c r="P139" s="144">
        <f t="shared" ref="P139:P146" si="11">O139*H139</f>
        <v>5.0263200000000001</v>
      </c>
      <c r="Q139" s="144">
        <v>0.37080000000000002</v>
      </c>
      <c r="R139" s="144">
        <f t="shared" ref="R139:R146" si="12">Q139*H139</f>
        <v>69.028127999999995</v>
      </c>
      <c r="S139" s="144">
        <v>0</v>
      </c>
      <c r="T139" s="145">
        <f t="shared" ref="T139:T146" si="1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6" t="s">
        <v>123</v>
      </c>
      <c r="AT139" s="146" t="s">
        <v>120</v>
      </c>
      <c r="AU139" s="146" t="s">
        <v>124</v>
      </c>
      <c r="AY139" s="14" t="s">
        <v>118</v>
      </c>
      <c r="BE139" s="147">
        <f t="shared" ref="BE139:BE146" si="14">IF(N139="základná",J139,0)</f>
        <v>0</v>
      </c>
      <c r="BF139" s="147">
        <f t="shared" ref="BF139:BF146" si="15">IF(N139="znížená",J139,0)</f>
        <v>0</v>
      </c>
      <c r="BG139" s="147">
        <f t="shared" ref="BG139:BG146" si="16">IF(N139="zákl. prenesená",J139,0)</f>
        <v>0</v>
      </c>
      <c r="BH139" s="147">
        <f t="shared" ref="BH139:BH146" si="17">IF(N139="zníž. prenesená",J139,0)</f>
        <v>0</v>
      </c>
      <c r="BI139" s="147">
        <f t="shared" ref="BI139:BI146" si="18">IF(N139="nulová",J139,0)</f>
        <v>0</v>
      </c>
      <c r="BJ139" s="14" t="s">
        <v>124</v>
      </c>
      <c r="BK139" s="147">
        <f t="shared" ref="BK139:BK146" si="19">ROUND(I139*H139,2)</f>
        <v>0</v>
      </c>
      <c r="BL139" s="14" t="s">
        <v>123</v>
      </c>
      <c r="BM139" s="146" t="s">
        <v>291</v>
      </c>
    </row>
    <row r="140" spans="1:65" s="2" customFormat="1" ht="33" customHeight="1">
      <c r="A140" s="26"/>
      <c r="B140" s="134"/>
      <c r="C140" s="135" t="s">
        <v>168</v>
      </c>
      <c r="D140" s="135" t="s">
        <v>120</v>
      </c>
      <c r="E140" s="136"/>
      <c r="F140" s="137" t="s">
        <v>292</v>
      </c>
      <c r="G140" s="138" t="s">
        <v>247</v>
      </c>
      <c r="H140" s="139">
        <v>186.16</v>
      </c>
      <c r="I140" s="140"/>
      <c r="J140" s="140">
        <f t="shared" si="10"/>
        <v>0</v>
      </c>
      <c r="K140" s="141"/>
      <c r="L140" s="27"/>
      <c r="M140" s="142" t="s">
        <v>1</v>
      </c>
      <c r="N140" s="143" t="s">
        <v>33</v>
      </c>
      <c r="O140" s="144">
        <v>2.5000000000000001E-2</v>
      </c>
      <c r="P140" s="144">
        <f t="shared" si="11"/>
        <v>4.6539999999999999</v>
      </c>
      <c r="Q140" s="144">
        <v>0.35338000000000003</v>
      </c>
      <c r="R140" s="144">
        <f t="shared" si="12"/>
        <v>65.785220800000005</v>
      </c>
      <c r="S140" s="144">
        <v>0</v>
      </c>
      <c r="T140" s="145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6" t="s">
        <v>123</v>
      </c>
      <c r="AT140" s="146" t="s">
        <v>120</v>
      </c>
      <c r="AU140" s="146" t="s">
        <v>124</v>
      </c>
      <c r="AY140" s="14" t="s">
        <v>118</v>
      </c>
      <c r="BE140" s="147">
        <f t="shared" si="14"/>
        <v>0</v>
      </c>
      <c r="BF140" s="147">
        <f t="shared" si="15"/>
        <v>0</v>
      </c>
      <c r="BG140" s="147">
        <f t="shared" si="16"/>
        <v>0</v>
      </c>
      <c r="BH140" s="147">
        <f t="shared" si="17"/>
        <v>0</v>
      </c>
      <c r="BI140" s="147">
        <f t="shared" si="18"/>
        <v>0</v>
      </c>
      <c r="BJ140" s="14" t="s">
        <v>124</v>
      </c>
      <c r="BK140" s="147">
        <f t="shared" si="19"/>
        <v>0</v>
      </c>
      <c r="BL140" s="14" t="s">
        <v>123</v>
      </c>
      <c r="BM140" s="146" t="s">
        <v>293</v>
      </c>
    </row>
    <row r="141" spans="1:65" s="2" customFormat="1" ht="21.75" customHeight="1">
      <c r="A141" s="26"/>
      <c r="B141" s="134"/>
      <c r="C141" s="135" t="s">
        <v>171</v>
      </c>
      <c r="D141" s="135" t="s">
        <v>120</v>
      </c>
      <c r="E141" s="136"/>
      <c r="F141" s="137" t="s">
        <v>261</v>
      </c>
      <c r="G141" s="138" t="s">
        <v>247</v>
      </c>
      <c r="H141" s="139">
        <v>16.64</v>
      </c>
      <c r="I141" s="140"/>
      <c r="J141" s="140">
        <f t="shared" si="10"/>
        <v>0</v>
      </c>
      <c r="K141" s="141"/>
      <c r="L141" s="27"/>
      <c r="M141" s="142" t="s">
        <v>1</v>
      </c>
      <c r="N141" s="143" t="s">
        <v>33</v>
      </c>
      <c r="O141" s="144">
        <v>5.1999999999999998E-2</v>
      </c>
      <c r="P141" s="144">
        <f t="shared" si="11"/>
        <v>0.86527999999999994</v>
      </c>
      <c r="Q141" s="144">
        <v>0.19694999999999999</v>
      </c>
      <c r="R141" s="144">
        <f t="shared" si="12"/>
        <v>3.2772479999999997</v>
      </c>
      <c r="S141" s="144">
        <v>0</v>
      </c>
      <c r="T141" s="145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6" t="s">
        <v>123</v>
      </c>
      <c r="AT141" s="146" t="s">
        <v>120</v>
      </c>
      <c r="AU141" s="146" t="s">
        <v>124</v>
      </c>
      <c r="AY141" s="14" t="s">
        <v>118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4" t="s">
        <v>124</v>
      </c>
      <c r="BK141" s="147">
        <f t="shared" si="19"/>
        <v>0</v>
      </c>
      <c r="BL141" s="14" t="s">
        <v>123</v>
      </c>
      <c r="BM141" s="146" t="s">
        <v>294</v>
      </c>
    </row>
    <row r="142" spans="1:65" s="2" customFormat="1" ht="21.75" customHeight="1">
      <c r="A142" s="26"/>
      <c r="B142" s="134"/>
      <c r="C142" s="135" t="s">
        <v>174</v>
      </c>
      <c r="D142" s="135" t="s">
        <v>120</v>
      </c>
      <c r="E142" s="136"/>
      <c r="F142" s="137" t="s">
        <v>295</v>
      </c>
      <c r="G142" s="138" t="s">
        <v>247</v>
      </c>
      <c r="H142" s="139">
        <v>186.16</v>
      </c>
      <c r="I142" s="140"/>
      <c r="J142" s="140">
        <f t="shared" si="10"/>
        <v>0</v>
      </c>
      <c r="K142" s="141"/>
      <c r="L142" s="27"/>
      <c r="M142" s="142" t="s">
        <v>1</v>
      </c>
      <c r="N142" s="143" t="s">
        <v>33</v>
      </c>
      <c r="O142" s="144">
        <v>4.0000000000000001E-3</v>
      </c>
      <c r="P142" s="144">
        <f t="shared" si="11"/>
        <v>0.74463999999999997</v>
      </c>
      <c r="Q142" s="144">
        <v>5.8100000000000001E-3</v>
      </c>
      <c r="R142" s="144">
        <f t="shared" si="12"/>
        <v>1.0815896</v>
      </c>
      <c r="S142" s="144">
        <v>0</v>
      </c>
      <c r="T142" s="145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6" t="s">
        <v>123</v>
      </c>
      <c r="AT142" s="146" t="s">
        <v>120</v>
      </c>
      <c r="AU142" s="146" t="s">
        <v>124</v>
      </c>
      <c r="AY142" s="14" t="s">
        <v>118</v>
      </c>
      <c r="BE142" s="147">
        <f t="shared" si="14"/>
        <v>0</v>
      </c>
      <c r="BF142" s="147">
        <f t="shared" si="15"/>
        <v>0</v>
      </c>
      <c r="BG142" s="147">
        <f t="shared" si="16"/>
        <v>0</v>
      </c>
      <c r="BH142" s="147">
        <f t="shared" si="17"/>
        <v>0</v>
      </c>
      <c r="BI142" s="147">
        <f t="shared" si="18"/>
        <v>0</v>
      </c>
      <c r="BJ142" s="14" t="s">
        <v>124</v>
      </c>
      <c r="BK142" s="147">
        <f t="shared" si="19"/>
        <v>0</v>
      </c>
      <c r="BL142" s="14" t="s">
        <v>123</v>
      </c>
      <c r="BM142" s="146" t="s">
        <v>296</v>
      </c>
    </row>
    <row r="143" spans="1:65" s="2" customFormat="1" ht="21.75" customHeight="1">
      <c r="A143" s="26"/>
      <c r="B143" s="134"/>
      <c r="C143" s="135" t="s">
        <v>177</v>
      </c>
      <c r="D143" s="135" t="s">
        <v>120</v>
      </c>
      <c r="E143" s="136"/>
      <c r="F143" s="137" t="s">
        <v>297</v>
      </c>
      <c r="G143" s="138" t="s">
        <v>247</v>
      </c>
      <c r="H143" s="139">
        <v>372.32</v>
      </c>
      <c r="I143" s="140"/>
      <c r="J143" s="140">
        <f t="shared" si="10"/>
        <v>0</v>
      </c>
      <c r="K143" s="141"/>
      <c r="L143" s="27"/>
      <c r="M143" s="142" t="s">
        <v>1</v>
      </c>
      <c r="N143" s="143" t="s">
        <v>33</v>
      </c>
      <c r="O143" s="144">
        <v>2E-3</v>
      </c>
      <c r="P143" s="144">
        <f t="shared" si="11"/>
        <v>0.74463999999999997</v>
      </c>
      <c r="Q143" s="144">
        <v>5.1000000000000004E-4</v>
      </c>
      <c r="R143" s="144">
        <f t="shared" si="12"/>
        <v>0.1898832</v>
      </c>
      <c r="S143" s="144">
        <v>0</v>
      </c>
      <c r="T143" s="145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6" t="s">
        <v>123</v>
      </c>
      <c r="AT143" s="146" t="s">
        <v>120</v>
      </c>
      <c r="AU143" s="146" t="s">
        <v>124</v>
      </c>
      <c r="AY143" s="14" t="s">
        <v>118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4" t="s">
        <v>124</v>
      </c>
      <c r="BK143" s="147">
        <f t="shared" si="19"/>
        <v>0</v>
      </c>
      <c r="BL143" s="14" t="s">
        <v>123</v>
      </c>
      <c r="BM143" s="146" t="s">
        <v>298</v>
      </c>
    </row>
    <row r="144" spans="1:65" s="2" customFormat="1" ht="21.75" customHeight="1">
      <c r="A144" s="26"/>
      <c r="B144" s="134"/>
      <c r="C144" s="135" t="s">
        <v>180</v>
      </c>
      <c r="D144" s="135" t="s">
        <v>120</v>
      </c>
      <c r="E144" s="136"/>
      <c r="F144" s="137" t="s">
        <v>299</v>
      </c>
      <c r="G144" s="138" t="s">
        <v>247</v>
      </c>
      <c r="H144" s="139">
        <v>186.16</v>
      </c>
      <c r="I144" s="140"/>
      <c r="J144" s="140">
        <f t="shared" si="10"/>
        <v>0</v>
      </c>
      <c r="K144" s="141"/>
      <c r="L144" s="27"/>
      <c r="M144" s="142" t="s">
        <v>1</v>
      </c>
      <c r="N144" s="143" t="s">
        <v>33</v>
      </c>
      <c r="O144" s="144">
        <v>6.6000000000000003E-2</v>
      </c>
      <c r="P144" s="144">
        <f t="shared" si="11"/>
        <v>12.28656</v>
      </c>
      <c r="Q144" s="144">
        <v>0.10373</v>
      </c>
      <c r="R144" s="144">
        <f t="shared" si="12"/>
        <v>19.3103768</v>
      </c>
      <c r="S144" s="144">
        <v>0</v>
      </c>
      <c r="T144" s="14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6" t="s">
        <v>123</v>
      </c>
      <c r="AT144" s="146" t="s">
        <v>120</v>
      </c>
      <c r="AU144" s="146" t="s">
        <v>124</v>
      </c>
      <c r="AY144" s="14" t="s">
        <v>118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4" t="s">
        <v>124</v>
      </c>
      <c r="BK144" s="147">
        <f t="shared" si="19"/>
        <v>0</v>
      </c>
      <c r="BL144" s="14" t="s">
        <v>123</v>
      </c>
      <c r="BM144" s="146" t="s">
        <v>300</v>
      </c>
    </row>
    <row r="145" spans="1:65" s="2" customFormat="1" ht="33" customHeight="1">
      <c r="A145" s="26"/>
      <c r="B145" s="134"/>
      <c r="C145" s="135" t="s">
        <v>183</v>
      </c>
      <c r="D145" s="135" t="s">
        <v>120</v>
      </c>
      <c r="E145" s="136"/>
      <c r="F145" s="137" t="s">
        <v>301</v>
      </c>
      <c r="G145" s="138" t="s">
        <v>247</v>
      </c>
      <c r="H145" s="139">
        <v>186.16</v>
      </c>
      <c r="I145" s="140"/>
      <c r="J145" s="140">
        <f t="shared" si="10"/>
        <v>0</v>
      </c>
      <c r="K145" s="141"/>
      <c r="L145" s="27"/>
      <c r="M145" s="142" t="s">
        <v>1</v>
      </c>
      <c r="N145" s="143" t="s">
        <v>33</v>
      </c>
      <c r="O145" s="144">
        <v>7.0999999999999994E-2</v>
      </c>
      <c r="P145" s="144">
        <f t="shared" si="11"/>
        <v>13.217359999999999</v>
      </c>
      <c r="Q145" s="144">
        <v>0.12966</v>
      </c>
      <c r="R145" s="144">
        <f t="shared" si="12"/>
        <v>24.137505600000001</v>
      </c>
      <c r="S145" s="144">
        <v>0</v>
      </c>
      <c r="T145" s="14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6" t="s">
        <v>123</v>
      </c>
      <c r="AT145" s="146" t="s">
        <v>120</v>
      </c>
      <c r="AU145" s="146" t="s">
        <v>124</v>
      </c>
      <c r="AY145" s="14" t="s">
        <v>118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4" t="s">
        <v>124</v>
      </c>
      <c r="BK145" s="147">
        <f t="shared" si="19"/>
        <v>0</v>
      </c>
      <c r="BL145" s="14" t="s">
        <v>123</v>
      </c>
      <c r="BM145" s="146" t="s">
        <v>302</v>
      </c>
    </row>
    <row r="146" spans="1:65" s="2" customFormat="1" ht="21.75" customHeight="1">
      <c r="A146" s="26"/>
      <c r="B146" s="134"/>
      <c r="C146" s="135" t="s">
        <v>186</v>
      </c>
      <c r="D146" s="135" t="s">
        <v>120</v>
      </c>
      <c r="E146" s="136"/>
      <c r="F146" s="137" t="s">
        <v>262</v>
      </c>
      <c r="G146" s="138" t="s">
        <v>247</v>
      </c>
      <c r="H146" s="139">
        <v>186.16</v>
      </c>
      <c r="I146" s="140"/>
      <c r="J146" s="140">
        <f t="shared" si="10"/>
        <v>0</v>
      </c>
      <c r="K146" s="141"/>
      <c r="L146" s="27"/>
      <c r="M146" s="142" t="s">
        <v>1</v>
      </c>
      <c r="N146" s="143" t="s">
        <v>33</v>
      </c>
      <c r="O146" s="144">
        <v>8.3000000000000004E-2</v>
      </c>
      <c r="P146" s="144">
        <f t="shared" si="11"/>
        <v>15.451280000000001</v>
      </c>
      <c r="Q146" s="144">
        <v>0.15559000000000001</v>
      </c>
      <c r="R146" s="144">
        <f t="shared" si="12"/>
        <v>28.964634400000001</v>
      </c>
      <c r="S146" s="144">
        <v>0</v>
      </c>
      <c r="T146" s="14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6" t="s">
        <v>123</v>
      </c>
      <c r="AT146" s="146" t="s">
        <v>120</v>
      </c>
      <c r="AU146" s="146" t="s">
        <v>124</v>
      </c>
      <c r="AY146" s="14" t="s">
        <v>118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4" t="s">
        <v>124</v>
      </c>
      <c r="BK146" s="147">
        <f t="shared" si="19"/>
        <v>0</v>
      </c>
      <c r="BL146" s="14" t="s">
        <v>123</v>
      </c>
      <c r="BM146" s="146" t="s">
        <v>303</v>
      </c>
    </row>
    <row r="147" spans="1:65" s="12" customFormat="1" ht="22.9" customHeight="1">
      <c r="B147" s="122"/>
      <c r="D147" s="123" t="s">
        <v>66</v>
      </c>
      <c r="E147" s="132"/>
      <c r="F147" s="132" t="s">
        <v>304</v>
      </c>
      <c r="J147" s="133">
        <f>BK147</f>
        <v>0</v>
      </c>
      <c r="L147" s="122"/>
      <c r="M147" s="126"/>
      <c r="N147" s="127"/>
      <c r="O147" s="127"/>
      <c r="P147" s="128">
        <f>SUM(P148:P149)</f>
        <v>0.32200000000000001</v>
      </c>
      <c r="Q147" s="127"/>
      <c r="R147" s="128">
        <f>SUM(R148:R149)</f>
        <v>8.571376E-2</v>
      </c>
      <c r="S147" s="127"/>
      <c r="T147" s="129">
        <f>SUM(T148:T149)</f>
        <v>0</v>
      </c>
      <c r="AR147" s="123" t="s">
        <v>75</v>
      </c>
      <c r="AT147" s="130" t="s">
        <v>66</v>
      </c>
      <c r="AU147" s="130" t="s">
        <v>75</v>
      </c>
      <c r="AY147" s="123" t="s">
        <v>118</v>
      </c>
      <c r="BK147" s="131">
        <f>SUM(BK148:BK149)</f>
        <v>0</v>
      </c>
    </row>
    <row r="148" spans="1:65" s="2" customFormat="1" ht="21.75" customHeight="1">
      <c r="A148" s="26"/>
      <c r="B148" s="134"/>
      <c r="C148" s="135" t="s">
        <v>7</v>
      </c>
      <c r="D148" s="135" t="s">
        <v>120</v>
      </c>
      <c r="E148" s="136"/>
      <c r="F148" s="137" t="s">
        <v>305</v>
      </c>
      <c r="G148" s="138" t="s">
        <v>142</v>
      </c>
      <c r="H148" s="139">
        <v>3.5</v>
      </c>
      <c r="I148" s="140"/>
      <c r="J148" s="140">
        <f>ROUND(I148*H148,2)</f>
        <v>0</v>
      </c>
      <c r="K148" s="141"/>
      <c r="L148" s="27"/>
      <c r="M148" s="142" t="s">
        <v>1</v>
      </c>
      <c r="N148" s="143" t="s">
        <v>33</v>
      </c>
      <c r="O148" s="144">
        <v>9.1999999999999998E-2</v>
      </c>
      <c r="P148" s="144">
        <f>O148*H148</f>
        <v>0.32200000000000001</v>
      </c>
      <c r="Q148" s="144">
        <v>2.0000000000000002E-5</v>
      </c>
      <c r="R148" s="144">
        <f>Q148*H148</f>
        <v>7.0000000000000007E-5</v>
      </c>
      <c r="S148" s="144">
        <v>0</v>
      </c>
      <c r="T148" s="145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6" t="s">
        <v>123</v>
      </c>
      <c r="AT148" s="146" t="s">
        <v>120</v>
      </c>
      <c r="AU148" s="146" t="s">
        <v>124</v>
      </c>
      <c r="AY148" s="14" t="s">
        <v>118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4" t="s">
        <v>124</v>
      </c>
      <c r="BK148" s="147">
        <f>ROUND(I148*H148,2)</f>
        <v>0</v>
      </c>
      <c r="BL148" s="14" t="s">
        <v>123</v>
      </c>
      <c r="BM148" s="146" t="s">
        <v>306</v>
      </c>
    </row>
    <row r="149" spans="1:65" s="2" customFormat="1" ht="21.75" customHeight="1">
      <c r="A149" s="26"/>
      <c r="B149" s="134"/>
      <c r="C149" s="148" t="s">
        <v>191</v>
      </c>
      <c r="D149" s="148" t="s">
        <v>137</v>
      </c>
      <c r="E149" s="149"/>
      <c r="F149" s="150" t="s">
        <v>307</v>
      </c>
      <c r="G149" s="151" t="s">
        <v>151</v>
      </c>
      <c r="H149" s="152">
        <v>0.63600000000000001</v>
      </c>
      <c r="I149" s="153"/>
      <c r="J149" s="153">
        <f>ROUND(I149*H149,2)</f>
        <v>0</v>
      </c>
      <c r="K149" s="154"/>
      <c r="L149" s="155"/>
      <c r="M149" s="156" t="s">
        <v>1</v>
      </c>
      <c r="N149" s="157" t="s">
        <v>33</v>
      </c>
      <c r="O149" s="144">
        <v>0</v>
      </c>
      <c r="P149" s="144">
        <f>O149*H149</f>
        <v>0</v>
      </c>
      <c r="Q149" s="144">
        <v>0.13466</v>
      </c>
      <c r="R149" s="144">
        <f>Q149*H149</f>
        <v>8.5643759999999999E-2</v>
      </c>
      <c r="S149" s="144">
        <v>0</v>
      </c>
      <c r="T149" s="145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6" t="s">
        <v>153</v>
      </c>
      <c r="AT149" s="146" t="s">
        <v>137</v>
      </c>
      <c r="AU149" s="146" t="s">
        <v>124</v>
      </c>
      <c r="AY149" s="14" t="s">
        <v>118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4" t="s">
        <v>124</v>
      </c>
      <c r="BK149" s="147">
        <f>ROUND(I149*H149,2)</f>
        <v>0</v>
      </c>
      <c r="BL149" s="14" t="s">
        <v>123</v>
      </c>
      <c r="BM149" s="146" t="s">
        <v>308</v>
      </c>
    </row>
    <row r="150" spans="1:65" s="12" customFormat="1" ht="22.9" customHeight="1">
      <c r="B150" s="122"/>
      <c r="D150" s="123" t="s">
        <v>66</v>
      </c>
      <c r="E150" s="132"/>
      <c r="F150" s="132" t="s">
        <v>133</v>
      </c>
      <c r="J150" s="133">
        <f>BK150</f>
        <v>0</v>
      </c>
      <c r="L150" s="122"/>
      <c r="M150" s="126"/>
      <c r="N150" s="127"/>
      <c r="O150" s="127"/>
      <c r="P150" s="128">
        <f>SUM(P151:P155)</f>
        <v>45.726522000000003</v>
      </c>
      <c r="Q150" s="127"/>
      <c r="R150" s="128">
        <f>SUM(R151:R155)</f>
        <v>33.053848959999996</v>
      </c>
      <c r="S150" s="127"/>
      <c r="T150" s="129">
        <f>SUM(T151:T155)</f>
        <v>0</v>
      </c>
      <c r="AR150" s="123" t="s">
        <v>75</v>
      </c>
      <c r="AT150" s="130" t="s">
        <v>66</v>
      </c>
      <c r="AU150" s="130" t="s">
        <v>75</v>
      </c>
      <c r="AY150" s="123" t="s">
        <v>118</v>
      </c>
      <c r="BK150" s="131">
        <f>SUM(BK151:BK155)</f>
        <v>0</v>
      </c>
    </row>
    <row r="151" spans="1:65" s="2" customFormat="1" ht="21.75" customHeight="1">
      <c r="A151" s="26"/>
      <c r="B151" s="134"/>
      <c r="C151" s="135" t="s">
        <v>195</v>
      </c>
      <c r="D151" s="135" t="s">
        <v>120</v>
      </c>
      <c r="E151" s="136"/>
      <c r="F151" s="137" t="s">
        <v>309</v>
      </c>
      <c r="G151" s="138" t="s">
        <v>142</v>
      </c>
      <c r="H151" s="139">
        <v>41.6</v>
      </c>
      <c r="I151" s="140"/>
      <c r="J151" s="140">
        <f>ROUND(I151*H151,2)</f>
        <v>0</v>
      </c>
      <c r="K151" s="141"/>
      <c r="L151" s="27"/>
      <c r="M151" s="142" t="s">
        <v>1</v>
      </c>
      <c r="N151" s="143" t="s">
        <v>33</v>
      </c>
      <c r="O151" s="144">
        <v>0.27</v>
      </c>
      <c r="P151" s="144">
        <f>O151*H151</f>
        <v>11.232000000000001</v>
      </c>
      <c r="Q151" s="144">
        <v>0.15223</v>
      </c>
      <c r="R151" s="144">
        <f>Q151*H151</f>
        <v>6.3327680000000006</v>
      </c>
      <c r="S151" s="144">
        <v>0</v>
      </c>
      <c r="T151" s="145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6" t="s">
        <v>123</v>
      </c>
      <c r="AT151" s="146" t="s">
        <v>120</v>
      </c>
      <c r="AU151" s="146" t="s">
        <v>124</v>
      </c>
      <c r="AY151" s="14" t="s">
        <v>118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4" t="s">
        <v>124</v>
      </c>
      <c r="BK151" s="147">
        <f>ROUND(I151*H151,2)</f>
        <v>0</v>
      </c>
      <c r="BL151" s="14" t="s">
        <v>123</v>
      </c>
      <c r="BM151" s="146" t="s">
        <v>310</v>
      </c>
    </row>
    <row r="152" spans="1:65" s="2" customFormat="1" ht="21.75" customHeight="1">
      <c r="A152" s="26"/>
      <c r="B152" s="134"/>
      <c r="C152" s="148" t="s">
        <v>198</v>
      </c>
      <c r="D152" s="148" t="s">
        <v>137</v>
      </c>
      <c r="E152" s="149"/>
      <c r="F152" s="150" t="s">
        <v>311</v>
      </c>
      <c r="G152" s="151" t="s">
        <v>151</v>
      </c>
      <c r="H152" s="152">
        <v>42.015999999999998</v>
      </c>
      <c r="I152" s="153"/>
      <c r="J152" s="153">
        <f>ROUND(I152*H152,2)</f>
        <v>0</v>
      </c>
      <c r="K152" s="154"/>
      <c r="L152" s="155"/>
      <c r="M152" s="156" t="s">
        <v>1</v>
      </c>
      <c r="N152" s="157" t="s">
        <v>33</v>
      </c>
      <c r="O152" s="144">
        <v>0</v>
      </c>
      <c r="P152" s="144">
        <f>O152*H152</f>
        <v>0</v>
      </c>
      <c r="Q152" s="144">
        <v>8.5000000000000006E-2</v>
      </c>
      <c r="R152" s="144">
        <f>Q152*H152</f>
        <v>3.5713600000000003</v>
      </c>
      <c r="S152" s="144">
        <v>0</v>
      </c>
      <c r="T152" s="145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6" t="s">
        <v>153</v>
      </c>
      <c r="AT152" s="146" t="s">
        <v>137</v>
      </c>
      <c r="AU152" s="146" t="s">
        <v>124</v>
      </c>
      <c r="AY152" s="14" t="s">
        <v>118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4" t="s">
        <v>124</v>
      </c>
      <c r="BK152" s="147">
        <f>ROUND(I152*H152,2)</f>
        <v>0</v>
      </c>
      <c r="BL152" s="14" t="s">
        <v>123</v>
      </c>
      <c r="BM152" s="146" t="s">
        <v>312</v>
      </c>
    </row>
    <row r="153" spans="1:65" s="2" customFormat="1" ht="21.75" customHeight="1">
      <c r="A153" s="26"/>
      <c r="B153" s="134"/>
      <c r="C153" s="135" t="s">
        <v>201</v>
      </c>
      <c r="D153" s="135" t="s">
        <v>120</v>
      </c>
      <c r="E153" s="136"/>
      <c r="F153" s="137" t="s">
        <v>313</v>
      </c>
      <c r="G153" s="138" t="s">
        <v>122</v>
      </c>
      <c r="H153" s="139">
        <v>3.7440000000000002</v>
      </c>
      <c r="I153" s="140"/>
      <c r="J153" s="140">
        <f>ROUND(I153*H153,2)</f>
        <v>0</v>
      </c>
      <c r="K153" s="141"/>
      <c r="L153" s="27"/>
      <c r="M153" s="142" t="s">
        <v>1</v>
      </c>
      <c r="N153" s="143" t="s">
        <v>33</v>
      </c>
      <c r="O153" s="144">
        <v>1.363</v>
      </c>
      <c r="P153" s="144">
        <f>O153*H153</f>
        <v>5.1030720000000001</v>
      </c>
      <c r="Q153" s="144">
        <v>2.2010900000000002</v>
      </c>
      <c r="R153" s="144">
        <f>Q153*H153</f>
        <v>8.2408809600000019</v>
      </c>
      <c r="S153" s="144">
        <v>0</v>
      </c>
      <c r="T153" s="145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6" t="s">
        <v>123</v>
      </c>
      <c r="AT153" s="146" t="s">
        <v>120</v>
      </c>
      <c r="AU153" s="146" t="s">
        <v>124</v>
      </c>
      <c r="AY153" s="14" t="s">
        <v>118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4" t="s">
        <v>124</v>
      </c>
      <c r="BK153" s="147">
        <f>ROUND(I153*H153,2)</f>
        <v>0</v>
      </c>
      <c r="BL153" s="14" t="s">
        <v>123</v>
      </c>
      <c r="BM153" s="146" t="s">
        <v>314</v>
      </c>
    </row>
    <row r="154" spans="1:65" s="2" customFormat="1" ht="21.75" customHeight="1">
      <c r="A154" s="26"/>
      <c r="B154" s="134"/>
      <c r="C154" s="135" t="s">
        <v>204</v>
      </c>
      <c r="D154" s="135" t="s">
        <v>120</v>
      </c>
      <c r="E154" s="136"/>
      <c r="F154" s="137" t="s">
        <v>315</v>
      </c>
      <c r="G154" s="138" t="s">
        <v>151</v>
      </c>
      <c r="H154" s="139">
        <v>1</v>
      </c>
      <c r="I154" s="140"/>
      <c r="J154" s="140">
        <f>ROUND(I154*H154,2)</f>
        <v>0</v>
      </c>
      <c r="K154" s="141"/>
      <c r="L154" s="27"/>
      <c r="M154" s="142" t="s">
        <v>1</v>
      </c>
      <c r="N154" s="143" t="s">
        <v>33</v>
      </c>
      <c r="O154" s="144">
        <v>8.6357400000000002</v>
      </c>
      <c r="P154" s="144">
        <f>O154*H154</f>
        <v>8.6357400000000002</v>
      </c>
      <c r="Q154" s="144">
        <v>5.9630599999999996</v>
      </c>
      <c r="R154" s="144">
        <f>Q154*H154</f>
        <v>5.9630599999999996</v>
      </c>
      <c r="S154" s="144">
        <v>0</v>
      </c>
      <c r="T154" s="145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6" t="s">
        <v>123</v>
      </c>
      <c r="AT154" s="146" t="s">
        <v>120</v>
      </c>
      <c r="AU154" s="146" t="s">
        <v>124</v>
      </c>
      <c r="AY154" s="14" t="s">
        <v>118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4" t="s">
        <v>124</v>
      </c>
      <c r="BK154" s="147">
        <f>ROUND(I154*H154,2)</f>
        <v>0</v>
      </c>
      <c r="BL154" s="14" t="s">
        <v>123</v>
      </c>
      <c r="BM154" s="146" t="s">
        <v>316</v>
      </c>
    </row>
    <row r="155" spans="1:65" s="2" customFormat="1" ht="21.75" customHeight="1">
      <c r="A155" s="26"/>
      <c r="B155" s="134"/>
      <c r="C155" s="135" t="s">
        <v>207</v>
      </c>
      <c r="D155" s="135" t="s">
        <v>120</v>
      </c>
      <c r="E155" s="136"/>
      <c r="F155" s="137" t="s">
        <v>317</v>
      </c>
      <c r="G155" s="138" t="s">
        <v>151</v>
      </c>
      <c r="H155" s="139">
        <v>1</v>
      </c>
      <c r="I155" s="140"/>
      <c r="J155" s="140">
        <f>ROUND(I155*H155,2)</f>
        <v>0</v>
      </c>
      <c r="K155" s="141"/>
      <c r="L155" s="27"/>
      <c r="M155" s="142" t="s">
        <v>1</v>
      </c>
      <c r="N155" s="143" t="s">
        <v>33</v>
      </c>
      <c r="O155" s="144">
        <v>20.755710000000001</v>
      </c>
      <c r="P155" s="144">
        <f>O155*H155</f>
        <v>20.755710000000001</v>
      </c>
      <c r="Q155" s="144">
        <v>8.9457799999999992</v>
      </c>
      <c r="R155" s="144">
        <f>Q155*H155</f>
        <v>8.9457799999999992</v>
      </c>
      <c r="S155" s="144">
        <v>0</v>
      </c>
      <c r="T155" s="145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6" t="s">
        <v>123</v>
      </c>
      <c r="AT155" s="146" t="s">
        <v>120</v>
      </c>
      <c r="AU155" s="146" t="s">
        <v>124</v>
      </c>
      <c r="AY155" s="14" t="s">
        <v>118</v>
      </c>
      <c r="BE155" s="147">
        <f>IF(N155="základná",J155,0)</f>
        <v>0</v>
      </c>
      <c r="BF155" s="147">
        <f>IF(N155="znížená",J155,0)</f>
        <v>0</v>
      </c>
      <c r="BG155" s="147">
        <f>IF(N155="zákl. prenesená",J155,0)</f>
        <v>0</v>
      </c>
      <c r="BH155" s="147">
        <f>IF(N155="zníž. prenesená",J155,0)</f>
        <v>0</v>
      </c>
      <c r="BI155" s="147">
        <f>IF(N155="nulová",J155,0)</f>
        <v>0</v>
      </c>
      <c r="BJ155" s="14" t="s">
        <v>124</v>
      </c>
      <c r="BK155" s="147">
        <f>ROUND(I155*H155,2)</f>
        <v>0</v>
      </c>
      <c r="BL155" s="14" t="s">
        <v>123</v>
      </c>
      <c r="BM155" s="146" t="s">
        <v>318</v>
      </c>
    </row>
    <row r="156" spans="1:65" s="12" customFormat="1" ht="22.9" customHeight="1">
      <c r="B156" s="122"/>
      <c r="D156" s="123" t="s">
        <v>66</v>
      </c>
      <c r="E156" s="132"/>
      <c r="F156" s="132" t="s">
        <v>263</v>
      </c>
      <c r="J156" s="133">
        <f>BK156</f>
        <v>0</v>
      </c>
      <c r="L156" s="122"/>
      <c r="M156" s="126"/>
      <c r="N156" s="127"/>
      <c r="O156" s="127"/>
      <c r="P156" s="128">
        <f>P157</f>
        <v>9.9863599999999995</v>
      </c>
      <c r="Q156" s="127"/>
      <c r="R156" s="128">
        <f>R157</f>
        <v>0</v>
      </c>
      <c r="S156" s="127"/>
      <c r="T156" s="129">
        <f>T157</f>
        <v>0</v>
      </c>
      <c r="AR156" s="123" t="s">
        <v>75</v>
      </c>
      <c r="AT156" s="130" t="s">
        <v>66</v>
      </c>
      <c r="AU156" s="130" t="s">
        <v>75</v>
      </c>
      <c r="AY156" s="123" t="s">
        <v>118</v>
      </c>
      <c r="BK156" s="131">
        <f>BK157</f>
        <v>0</v>
      </c>
    </row>
    <row r="157" spans="1:65" s="2" customFormat="1" ht="21.75" customHeight="1">
      <c r="A157" s="26"/>
      <c r="B157" s="134"/>
      <c r="C157" s="135" t="s">
        <v>210</v>
      </c>
      <c r="D157" s="135" t="s">
        <v>120</v>
      </c>
      <c r="E157" s="136"/>
      <c r="F157" s="137" t="s">
        <v>264</v>
      </c>
      <c r="G157" s="138" t="s">
        <v>265</v>
      </c>
      <c r="H157" s="139">
        <v>249.65899999999999</v>
      </c>
      <c r="I157" s="140"/>
      <c r="J157" s="140">
        <f>ROUND(I157*H157,2)</f>
        <v>0</v>
      </c>
      <c r="K157" s="141"/>
      <c r="L157" s="27"/>
      <c r="M157" s="158" t="s">
        <v>1</v>
      </c>
      <c r="N157" s="159" t="s">
        <v>33</v>
      </c>
      <c r="O157" s="160">
        <v>0.04</v>
      </c>
      <c r="P157" s="160">
        <f>O157*H157</f>
        <v>9.9863599999999995</v>
      </c>
      <c r="Q157" s="160">
        <v>0</v>
      </c>
      <c r="R157" s="160">
        <f>Q157*H157</f>
        <v>0</v>
      </c>
      <c r="S157" s="160">
        <v>0</v>
      </c>
      <c r="T157" s="161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6" t="s">
        <v>123</v>
      </c>
      <c r="AT157" s="146" t="s">
        <v>120</v>
      </c>
      <c r="AU157" s="146" t="s">
        <v>124</v>
      </c>
      <c r="AY157" s="14" t="s">
        <v>118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4" t="s">
        <v>124</v>
      </c>
      <c r="BK157" s="147">
        <f>ROUND(I157*H157,2)</f>
        <v>0</v>
      </c>
      <c r="BL157" s="14" t="s">
        <v>123</v>
      </c>
      <c r="BM157" s="146" t="s">
        <v>323</v>
      </c>
    </row>
    <row r="158" spans="1:65" s="2" customFormat="1" ht="6.95" customHeight="1">
      <c r="A158" s="26"/>
      <c r="B158" s="41"/>
      <c r="C158" s="42"/>
      <c r="D158" s="42"/>
      <c r="E158" s="42"/>
      <c r="F158" s="42"/>
      <c r="G158" s="42"/>
      <c r="H158" s="42"/>
      <c r="I158" s="42"/>
      <c r="J158" s="42"/>
      <c r="K158" s="42"/>
      <c r="L158" s="27"/>
      <c r="M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</row>
  </sheetData>
  <autoFilter ref="C122:K157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44"/>
  <sheetViews>
    <sheetView showGridLines="0" workbookViewId="0">
      <selection activeCell="F140" sqref="F14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62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customHeight="1">
      <c r="B4" s="17"/>
      <c r="D4" s="18" t="s">
        <v>89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197" t="str">
        <f>'Rekapitulácia stavby'!K6</f>
        <v>Rekonštrukcia a výstavba technickej infraštruktúry v obci Kurov</v>
      </c>
      <c r="F7" s="198"/>
      <c r="G7" s="198"/>
      <c r="H7" s="198"/>
      <c r="L7" s="17"/>
    </row>
    <row r="8" spans="1:46" s="2" customFormat="1" ht="12" customHeight="1">
      <c r="A8" s="26"/>
      <c r="B8" s="27"/>
      <c r="C8" s="26"/>
      <c r="D8" s="23" t="s">
        <v>90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24.75" customHeight="1">
      <c r="A9" s="26"/>
      <c r="B9" s="27"/>
      <c r="C9" s="26"/>
      <c r="D9" s="26"/>
      <c r="E9" s="187" t="s">
        <v>325</v>
      </c>
      <c r="F9" s="196"/>
      <c r="G9" s="196"/>
      <c r="H9" s="19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1" t="str">
        <f>'Rekapitulácia stavby'!E14</f>
        <v xml:space="preserve"> </v>
      </c>
      <c r="F18" s="171"/>
      <c r="G18" s="171"/>
      <c r="H18" s="171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73" t="s">
        <v>1</v>
      </c>
      <c r="F27" s="173"/>
      <c r="G27" s="173"/>
      <c r="H27" s="173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27</v>
      </c>
      <c r="E30" s="26"/>
      <c r="F30" s="26"/>
      <c r="G30" s="26"/>
      <c r="H30" s="26"/>
      <c r="I30" s="26"/>
      <c r="J30" s="65">
        <f>ROUND(J121,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31</v>
      </c>
      <c r="E33" s="23" t="s">
        <v>32</v>
      </c>
      <c r="F33" s="90">
        <f>ROUND((SUM(BE121:BE143)),  2)</f>
        <v>0</v>
      </c>
      <c r="G33" s="26"/>
      <c r="H33" s="26"/>
      <c r="I33" s="91">
        <v>0.2</v>
      </c>
      <c r="J33" s="90">
        <f>ROUND(((SUM(BE121:BE143))*I33),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33</v>
      </c>
      <c r="F34" s="90">
        <f>ROUND((SUM(BF121:BF143)),  2)</f>
        <v>0</v>
      </c>
      <c r="G34" s="26"/>
      <c r="H34" s="26"/>
      <c r="I34" s="91">
        <v>0.2</v>
      </c>
      <c r="J34" s="90">
        <f>ROUND(((SUM(BF121:BF143))*I34),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0">
        <f>ROUND((SUM(BG121:BG143)),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0">
        <f>ROUND((SUM(BH121:BH143)),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0">
        <f>ROUND((SUM(BI121:BI143)),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37</v>
      </c>
      <c r="E39" s="54"/>
      <c r="F39" s="54"/>
      <c r="G39" s="94" t="s">
        <v>38</v>
      </c>
      <c r="H39" s="95" t="s">
        <v>39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42</v>
      </c>
      <c r="E61" s="29"/>
      <c r="F61" s="98" t="s">
        <v>43</v>
      </c>
      <c r="G61" s="39" t="s">
        <v>42</v>
      </c>
      <c r="H61" s="29"/>
      <c r="I61" s="29"/>
      <c r="J61" s="99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42</v>
      </c>
      <c r="E76" s="29"/>
      <c r="F76" s="98" t="s">
        <v>43</v>
      </c>
      <c r="G76" s="39" t="s">
        <v>42</v>
      </c>
      <c r="H76" s="29"/>
      <c r="I76" s="29"/>
      <c r="J76" s="99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97" t="str">
        <f>E7</f>
        <v>Rekonštrukcia a výstavba technickej infraštruktúry v obci Kurov</v>
      </c>
      <c r="F85" s="198"/>
      <c r="G85" s="198"/>
      <c r="H85" s="19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90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24.75" hidden="1" customHeight="1">
      <c r="A87" s="26"/>
      <c r="B87" s="27"/>
      <c r="C87" s="26"/>
      <c r="D87" s="26"/>
      <c r="E87" s="187" t="str">
        <f>E9</f>
        <v>SO 04 - SO 04 Spevnená plocha pri bytovke (upokojená komunikácia)</v>
      </c>
      <c r="F87" s="196"/>
      <c r="G87" s="196"/>
      <c r="H87" s="19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2" t="s">
        <v>95</v>
      </c>
      <c r="D96" s="26"/>
      <c r="E96" s="26"/>
      <c r="F96" s="26"/>
      <c r="G96" s="26"/>
      <c r="H96" s="26"/>
      <c r="I96" s="26"/>
      <c r="J96" s="65">
        <f>J121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hidden="1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1:31" s="10" customFormat="1" ht="19.899999999999999" hidden="1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1:31" s="10" customFormat="1" ht="19.899999999999999" hidden="1" customHeight="1">
      <c r="B99" s="107"/>
      <c r="D99" s="108" t="s">
        <v>256</v>
      </c>
      <c r="E99" s="109"/>
      <c r="F99" s="109"/>
      <c r="G99" s="109"/>
      <c r="H99" s="109"/>
      <c r="I99" s="109"/>
      <c r="J99" s="110">
        <f>J128</f>
        <v>0</v>
      </c>
      <c r="L99" s="107"/>
    </row>
    <row r="100" spans="1:31" s="10" customFormat="1" ht="19.899999999999999" hidden="1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J135</f>
        <v>0</v>
      </c>
      <c r="L100" s="107"/>
    </row>
    <row r="101" spans="1:31" s="10" customFormat="1" ht="19.899999999999999" hidden="1" customHeight="1">
      <c r="B101" s="107"/>
      <c r="D101" s="108" t="s">
        <v>257</v>
      </c>
      <c r="E101" s="109"/>
      <c r="F101" s="109"/>
      <c r="G101" s="109"/>
      <c r="H101" s="109"/>
      <c r="I101" s="109"/>
      <c r="J101" s="110">
        <f>J142</f>
        <v>0</v>
      </c>
      <c r="L101" s="107"/>
    </row>
    <row r="102" spans="1:31" s="2" customFormat="1" ht="21.75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hidden="1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idden="1"/>
    <row r="105" spans="1:31" hidden="1"/>
    <row r="106" spans="1:31" hidden="1"/>
    <row r="107" spans="1:31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105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12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97" t="str">
        <f>E7</f>
        <v>Rekonštrukcia a výstavba technickej infraštruktúry v obci Kurov</v>
      </c>
      <c r="F111" s="198"/>
      <c r="G111" s="198"/>
      <c r="H111" s="198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90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4.75" customHeight="1">
      <c r="A113" s="26"/>
      <c r="B113" s="27"/>
      <c r="C113" s="26"/>
      <c r="D113" s="26"/>
      <c r="E113" s="187" t="str">
        <f>E9</f>
        <v>SO 04 - SO 04 Spevnená plocha pri bytovke (upokojená komunikácia)</v>
      </c>
      <c r="F113" s="196"/>
      <c r="G113" s="196"/>
      <c r="H113" s="19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16</v>
      </c>
      <c r="D115" s="26"/>
      <c r="E115" s="26"/>
      <c r="F115" s="21" t="str">
        <f>F12</f>
        <v xml:space="preserve"> </v>
      </c>
      <c r="G115" s="26"/>
      <c r="H115" s="26"/>
      <c r="I115" s="23" t="s">
        <v>18</v>
      </c>
      <c r="J115" s="49">
        <f>IF(J12="","",J12)</f>
        <v>0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19</v>
      </c>
      <c r="D117" s="26"/>
      <c r="E117" s="26"/>
      <c r="F117" s="21" t="str">
        <f>E15</f>
        <v xml:space="preserve"> </v>
      </c>
      <c r="G117" s="26"/>
      <c r="H117" s="26"/>
      <c r="I117" s="23" t="s">
        <v>23</v>
      </c>
      <c r="J117" s="24" t="str">
        <f>E21</f>
        <v xml:space="preserve"> 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22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25</v>
      </c>
      <c r="J118" s="24" t="str">
        <f>E24</f>
        <v xml:space="preserve"> 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1"/>
      <c r="B120" s="112"/>
      <c r="C120" s="113" t="s">
        <v>106</v>
      </c>
      <c r="D120" s="114" t="s">
        <v>52</v>
      </c>
      <c r="E120" s="114" t="s">
        <v>48</v>
      </c>
      <c r="F120" s="114" t="s">
        <v>49</v>
      </c>
      <c r="G120" s="114" t="s">
        <v>107</v>
      </c>
      <c r="H120" s="114" t="s">
        <v>108</v>
      </c>
      <c r="I120" s="114" t="s">
        <v>109</v>
      </c>
      <c r="J120" s="115" t="s">
        <v>94</v>
      </c>
      <c r="K120" s="116" t="s">
        <v>110</v>
      </c>
      <c r="L120" s="117"/>
      <c r="M120" s="56" t="s">
        <v>1</v>
      </c>
      <c r="N120" s="57" t="s">
        <v>31</v>
      </c>
      <c r="O120" s="57" t="s">
        <v>111</v>
      </c>
      <c r="P120" s="57" t="s">
        <v>112</v>
      </c>
      <c r="Q120" s="57" t="s">
        <v>113</v>
      </c>
      <c r="R120" s="57" t="s">
        <v>114</v>
      </c>
      <c r="S120" s="57" t="s">
        <v>115</v>
      </c>
      <c r="T120" s="58" t="s">
        <v>116</v>
      </c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</row>
    <row r="121" spans="1:65" s="2" customFormat="1" ht="22.9" customHeight="1">
      <c r="A121" s="26"/>
      <c r="B121" s="27"/>
      <c r="C121" s="63" t="s">
        <v>95</v>
      </c>
      <c r="D121" s="26"/>
      <c r="E121" s="26"/>
      <c r="F121" s="26"/>
      <c r="G121" s="26"/>
      <c r="H121" s="26"/>
      <c r="I121" s="26"/>
      <c r="J121" s="118">
        <f>BK121</f>
        <v>0</v>
      </c>
      <c r="K121" s="26"/>
      <c r="L121" s="27"/>
      <c r="M121" s="59"/>
      <c r="N121" s="50"/>
      <c r="O121" s="60"/>
      <c r="P121" s="119">
        <f>P122</f>
        <v>61.943184000000002</v>
      </c>
      <c r="Q121" s="60"/>
      <c r="R121" s="119">
        <f>R122</f>
        <v>80.807464719999999</v>
      </c>
      <c r="S121" s="60"/>
      <c r="T121" s="12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66</v>
      </c>
      <c r="AU121" s="14" t="s">
        <v>96</v>
      </c>
      <c r="BK121" s="121">
        <f>BK122</f>
        <v>0</v>
      </c>
    </row>
    <row r="122" spans="1:65" s="12" customFormat="1" ht="25.9" customHeight="1">
      <c r="B122" s="122"/>
      <c r="D122" s="123" t="s">
        <v>66</v>
      </c>
      <c r="E122" s="124"/>
      <c r="F122" s="124" t="s">
        <v>117</v>
      </c>
      <c r="J122" s="125">
        <f>BK122</f>
        <v>0</v>
      </c>
      <c r="L122" s="122"/>
      <c r="M122" s="126"/>
      <c r="N122" s="127"/>
      <c r="O122" s="127"/>
      <c r="P122" s="128">
        <f>P123+P128+P135+P142</f>
        <v>61.943184000000002</v>
      </c>
      <c r="Q122" s="127"/>
      <c r="R122" s="128">
        <f>R123+R128+R135+R142</f>
        <v>80.807464719999999</v>
      </c>
      <c r="S122" s="127"/>
      <c r="T122" s="129">
        <f>T123+T128+T135+T142</f>
        <v>0</v>
      </c>
      <c r="AR122" s="123" t="s">
        <v>75</v>
      </c>
      <c r="AT122" s="130" t="s">
        <v>66</v>
      </c>
      <c r="AU122" s="130" t="s">
        <v>67</v>
      </c>
      <c r="AY122" s="123" t="s">
        <v>118</v>
      </c>
      <c r="BK122" s="131">
        <f>BK123+BK128+BK135+BK142</f>
        <v>0</v>
      </c>
    </row>
    <row r="123" spans="1:65" s="12" customFormat="1" ht="22.9" customHeight="1">
      <c r="B123" s="122"/>
      <c r="D123" s="123" t="s">
        <v>66</v>
      </c>
      <c r="E123" s="132"/>
      <c r="F123" s="132" t="s">
        <v>119</v>
      </c>
      <c r="J123" s="133">
        <f>BK123</f>
        <v>0</v>
      </c>
      <c r="L123" s="122"/>
      <c r="M123" s="126"/>
      <c r="N123" s="127"/>
      <c r="O123" s="127"/>
      <c r="P123" s="128">
        <f>SUM(P124:P127)</f>
        <v>15.679340000000002</v>
      </c>
      <c r="Q123" s="127"/>
      <c r="R123" s="128">
        <f>SUM(R124:R127)</f>
        <v>0</v>
      </c>
      <c r="S123" s="127"/>
      <c r="T123" s="129">
        <f>SUM(T124:T127)</f>
        <v>0</v>
      </c>
      <c r="AR123" s="123" t="s">
        <v>75</v>
      </c>
      <c r="AT123" s="130" t="s">
        <v>66</v>
      </c>
      <c r="AU123" s="130" t="s">
        <v>75</v>
      </c>
      <c r="AY123" s="123" t="s">
        <v>118</v>
      </c>
      <c r="BK123" s="131">
        <f>SUM(BK124:BK127)</f>
        <v>0</v>
      </c>
    </row>
    <row r="124" spans="1:65" s="2" customFormat="1" ht="21.75" customHeight="1">
      <c r="A124" s="26"/>
      <c r="B124" s="134"/>
      <c r="C124" s="135" t="s">
        <v>75</v>
      </c>
      <c r="D124" s="135" t="s">
        <v>120</v>
      </c>
      <c r="E124" s="136"/>
      <c r="F124" s="137" t="s">
        <v>269</v>
      </c>
      <c r="G124" s="138" t="s">
        <v>122</v>
      </c>
      <c r="H124" s="139">
        <v>28.074999999999999</v>
      </c>
      <c r="I124" s="140"/>
      <c r="J124" s="140">
        <f>ROUND(I124*H124,2)</f>
        <v>0</v>
      </c>
      <c r="K124" s="141"/>
      <c r="L124" s="27"/>
      <c r="M124" s="142" t="s">
        <v>1</v>
      </c>
      <c r="N124" s="143" t="s">
        <v>33</v>
      </c>
      <c r="O124" s="144">
        <v>0.46</v>
      </c>
      <c r="P124" s="144">
        <f>O124*H124</f>
        <v>12.9145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6" t="s">
        <v>123</v>
      </c>
      <c r="AT124" s="146" t="s">
        <v>120</v>
      </c>
      <c r="AU124" s="146" t="s">
        <v>124</v>
      </c>
      <c r="AY124" s="14" t="s">
        <v>118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4" t="s">
        <v>124</v>
      </c>
      <c r="BK124" s="147">
        <f>ROUND(I124*H124,2)</f>
        <v>0</v>
      </c>
      <c r="BL124" s="14" t="s">
        <v>123</v>
      </c>
      <c r="BM124" s="146" t="s">
        <v>326</v>
      </c>
    </row>
    <row r="125" spans="1:65" s="2" customFormat="1" ht="21.75" customHeight="1">
      <c r="A125" s="26"/>
      <c r="B125" s="134"/>
      <c r="C125" s="135" t="s">
        <v>124</v>
      </c>
      <c r="D125" s="135" t="s">
        <v>120</v>
      </c>
      <c r="E125" s="136"/>
      <c r="F125" s="137" t="s">
        <v>271</v>
      </c>
      <c r="G125" s="138" t="s">
        <v>122</v>
      </c>
      <c r="H125" s="139">
        <v>9.2650000000000006</v>
      </c>
      <c r="I125" s="140"/>
      <c r="J125" s="140">
        <f>ROUND(I125*H125,2)</f>
        <v>0</v>
      </c>
      <c r="K125" s="141"/>
      <c r="L125" s="27"/>
      <c r="M125" s="142" t="s">
        <v>1</v>
      </c>
      <c r="N125" s="143" t="s">
        <v>33</v>
      </c>
      <c r="O125" s="144">
        <v>5.6000000000000001E-2</v>
      </c>
      <c r="P125" s="144">
        <f>O125*H125</f>
        <v>0.51884000000000008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6" t="s">
        <v>123</v>
      </c>
      <c r="AT125" s="146" t="s">
        <v>120</v>
      </c>
      <c r="AU125" s="146" t="s">
        <v>124</v>
      </c>
      <c r="AY125" s="14" t="s">
        <v>118</v>
      </c>
      <c r="BE125" s="147">
        <f>IF(N125="základná",J125,0)</f>
        <v>0</v>
      </c>
      <c r="BF125" s="147">
        <f>IF(N125="znížená",J125,0)</f>
        <v>0</v>
      </c>
      <c r="BG125" s="147">
        <f>IF(N125="zákl. prenesená",J125,0)</f>
        <v>0</v>
      </c>
      <c r="BH125" s="147">
        <f>IF(N125="zníž. prenesená",J125,0)</f>
        <v>0</v>
      </c>
      <c r="BI125" s="147">
        <f>IF(N125="nulová",J125,0)</f>
        <v>0</v>
      </c>
      <c r="BJ125" s="14" t="s">
        <v>124</v>
      </c>
      <c r="BK125" s="147">
        <f>ROUND(I125*H125,2)</f>
        <v>0</v>
      </c>
      <c r="BL125" s="14" t="s">
        <v>123</v>
      </c>
      <c r="BM125" s="146" t="s">
        <v>327</v>
      </c>
    </row>
    <row r="126" spans="1:65" s="2" customFormat="1" ht="21.75" customHeight="1">
      <c r="A126" s="26"/>
      <c r="B126" s="134"/>
      <c r="C126" s="135" t="s">
        <v>129</v>
      </c>
      <c r="D126" s="135" t="s">
        <v>120</v>
      </c>
      <c r="E126" s="136"/>
      <c r="F126" s="137" t="s">
        <v>258</v>
      </c>
      <c r="G126" s="138" t="s">
        <v>122</v>
      </c>
      <c r="H126" s="139">
        <v>28.074999999999999</v>
      </c>
      <c r="I126" s="140"/>
      <c r="J126" s="140">
        <f>ROUND(I126*H126,2)</f>
        <v>0</v>
      </c>
      <c r="K126" s="141"/>
      <c r="L126" s="27"/>
      <c r="M126" s="142" t="s">
        <v>1</v>
      </c>
      <c r="N126" s="143" t="s">
        <v>33</v>
      </c>
      <c r="O126" s="144">
        <v>7.0999999999999994E-2</v>
      </c>
      <c r="P126" s="144">
        <f>O126*H126</f>
        <v>1.9933249999999998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6" t="s">
        <v>123</v>
      </c>
      <c r="AT126" s="146" t="s">
        <v>120</v>
      </c>
      <c r="AU126" s="146" t="s">
        <v>124</v>
      </c>
      <c r="AY126" s="14" t="s">
        <v>118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4" t="s">
        <v>124</v>
      </c>
      <c r="BK126" s="147">
        <f>ROUND(I126*H126,2)</f>
        <v>0</v>
      </c>
      <c r="BL126" s="14" t="s">
        <v>123</v>
      </c>
      <c r="BM126" s="146" t="s">
        <v>328</v>
      </c>
    </row>
    <row r="127" spans="1:65" s="2" customFormat="1" ht="16.5" customHeight="1">
      <c r="A127" s="26"/>
      <c r="B127" s="134"/>
      <c r="C127" s="135" t="s">
        <v>123</v>
      </c>
      <c r="D127" s="135" t="s">
        <v>120</v>
      </c>
      <c r="E127" s="136"/>
      <c r="F127" s="137" t="s">
        <v>259</v>
      </c>
      <c r="G127" s="138" t="s">
        <v>122</v>
      </c>
      <c r="H127" s="139">
        <v>28.074999999999999</v>
      </c>
      <c r="I127" s="140"/>
      <c r="J127" s="140">
        <f>ROUND(I127*H127,2)</f>
        <v>0</v>
      </c>
      <c r="K127" s="141"/>
      <c r="L127" s="27"/>
      <c r="M127" s="142" t="s">
        <v>1</v>
      </c>
      <c r="N127" s="143" t="s">
        <v>33</v>
      </c>
      <c r="O127" s="144">
        <v>8.9999999999999993E-3</v>
      </c>
      <c r="P127" s="144">
        <f>O127*H127</f>
        <v>0.25267499999999998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6" t="s">
        <v>123</v>
      </c>
      <c r="AT127" s="146" t="s">
        <v>120</v>
      </c>
      <c r="AU127" s="146" t="s">
        <v>124</v>
      </c>
      <c r="AY127" s="14" t="s">
        <v>118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4" t="s">
        <v>124</v>
      </c>
      <c r="BK127" s="147">
        <f>ROUND(I127*H127,2)</f>
        <v>0</v>
      </c>
      <c r="BL127" s="14" t="s">
        <v>123</v>
      </c>
      <c r="BM127" s="146" t="s">
        <v>329</v>
      </c>
    </row>
    <row r="128" spans="1:65" s="12" customFormat="1" ht="22.9" customHeight="1">
      <c r="B128" s="122"/>
      <c r="D128" s="123" t="s">
        <v>66</v>
      </c>
      <c r="E128" s="132"/>
      <c r="F128" s="132" t="s">
        <v>260</v>
      </c>
      <c r="J128" s="133">
        <f>BK128</f>
        <v>0</v>
      </c>
      <c r="L128" s="122"/>
      <c r="M128" s="126"/>
      <c r="N128" s="127"/>
      <c r="O128" s="127"/>
      <c r="P128" s="128">
        <f>SUM(P129:P134)</f>
        <v>12.296849999999999</v>
      </c>
      <c r="Q128" s="127"/>
      <c r="R128" s="128">
        <f>SUM(R129:R134)</f>
        <v>60.530822999999998</v>
      </c>
      <c r="S128" s="127"/>
      <c r="T128" s="129">
        <f>SUM(T129:T134)</f>
        <v>0</v>
      </c>
      <c r="AR128" s="123" t="s">
        <v>75</v>
      </c>
      <c r="AT128" s="130" t="s">
        <v>66</v>
      </c>
      <c r="AU128" s="130" t="s">
        <v>75</v>
      </c>
      <c r="AY128" s="123" t="s">
        <v>118</v>
      </c>
      <c r="BK128" s="131">
        <f>SUM(BK129:BK134)</f>
        <v>0</v>
      </c>
    </row>
    <row r="129" spans="1:65" s="2" customFormat="1" ht="21.75" customHeight="1">
      <c r="A129" s="26"/>
      <c r="B129" s="134"/>
      <c r="C129" s="135" t="s">
        <v>140</v>
      </c>
      <c r="D129" s="135" t="s">
        <v>120</v>
      </c>
      <c r="E129" s="136"/>
      <c r="F129" s="137" t="s">
        <v>330</v>
      </c>
      <c r="G129" s="138" t="s">
        <v>247</v>
      </c>
      <c r="H129" s="139">
        <v>56.15</v>
      </c>
      <c r="I129" s="140"/>
      <c r="J129" s="140">
        <f t="shared" ref="J129:J134" si="0">ROUND(I129*H129,2)</f>
        <v>0</v>
      </c>
      <c r="K129" s="141"/>
      <c r="L129" s="27"/>
      <c r="M129" s="142" t="s">
        <v>1</v>
      </c>
      <c r="N129" s="143" t="s">
        <v>33</v>
      </c>
      <c r="O129" s="144">
        <v>2.8000000000000001E-2</v>
      </c>
      <c r="P129" s="144">
        <f t="shared" ref="P129:P134" si="1">O129*H129</f>
        <v>1.5722</v>
      </c>
      <c r="Q129" s="144">
        <v>0.40714</v>
      </c>
      <c r="R129" s="144">
        <f t="shared" ref="R129:R134" si="2">Q129*H129</f>
        <v>22.860910999999998</v>
      </c>
      <c r="S129" s="144">
        <v>0</v>
      </c>
      <c r="T129" s="145">
        <f t="shared" ref="T129:T134" si="3"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6" t="s">
        <v>123</v>
      </c>
      <c r="AT129" s="146" t="s">
        <v>120</v>
      </c>
      <c r="AU129" s="146" t="s">
        <v>124</v>
      </c>
      <c r="AY129" s="14" t="s">
        <v>118</v>
      </c>
      <c r="BE129" s="147">
        <f t="shared" ref="BE129:BE134" si="4">IF(N129="základná",J129,0)</f>
        <v>0</v>
      </c>
      <c r="BF129" s="147">
        <f t="shared" ref="BF129:BF134" si="5">IF(N129="znížená",J129,0)</f>
        <v>0</v>
      </c>
      <c r="BG129" s="147">
        <f t="shared" ref="BG129:BG134" si="6">IF(N129="zákl. prenesená",J129,0)</f>
        <v>0</v>
      </c>
      <c r="BH129" s="147">
        <f t="shared" ref="BH129:BH134" si="7">IF(N129="zníž. prenesená",J129,0)</f>
        <v>0</v>
      </c>
      <c r="BI129" s="147">
        <f t="shared" ref="BI129:BI134" si="8">IF(N129="nulová",J129,0)</f>
        <v>0</v>
      </c>
      <c r="BJ129" s="14" t="s">
        <v>124</v>
      </c>
      <c r="BK129" s="147">
        <f t="shared" ref="BK129:BK134" si="9">ROUND(I129*H129,2)</f>
        <v>0</v>
      </c>
      <c r="BL129" s="14" t="s">
        <v>123</v>
      </c>
      <c r="BM129" s="146" t="s">
        <v>331</v>
      </c>
    </row>
    <row r="130" spans="1:65" s="2" customFormat="1" ht="33" customHeight="1">
      <c r="A130" s="26"/>
      <c r="B130" s="134"/>
      <c r="C130" s="135" t="s">
        <v>145</v>
      </c>
      <c r="D130" s="135" t="s">
        <v>120</v>
      </c>
      <c r="E130" s="136"/>
      <c r="F130" s="137" t="s">
        <v>292</v>
      </c>
      <c r="G130" s="138" t="s">
        <v>247</v>
      </c>
      <c r="H130" s="139">
        <v>56.15</v>
      </c>
      <c r="I130" s="140"/>
      <c r="J130" s="140">
        <f t="shared" si="0"/>
        <v>0</v>
      </c>
      <c r="K130" s="141"/>
      <c r="L130" s="27"/>
      <c r="M130" s="142" t="s">
        <v>1</v>
      </c>
      <c r="N130" s="143" t="s">
        <v>33</v>
      </c>
      <c r="O130" s="144">
        <v>2.5000000000000001E-2</v>
      </c>
      <c r="P130" s="144">
        <f t="shared" si="1"/>
        <v>1.4037500000000001</v>
      </c>
      <c r="Q130" s="144">
        <v>0.35338000000000003</v>
      </c>
      <c r="R130" s="144">
        <f t="shared" si="2"/>
        <v>19.842287000000002</v>
      </c>
      <c r="S130" s="144">
        <v>0</v>
      </c>
      <c r="T130" s="14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6" t="s">
        <v>123</v>
      </c>
      <c r="AT130" s="146" t="s">
        <v>120</v>
      </c>
      <c r="AU130" s="146" t="s">
        <v>124</v>
      </c>
      <c r="AY130" s="14" t="s">
        <v>118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4" t="s">
        <v>124</v>
      </c>
      <c r="BK130" s="147">
        <f t="shared" si="9"/>
        <v>0</v>
      </c>
      <c r="BL130" s="14" t="s">
        <v>123</v>
      </c>
      <c r="BM130" s="146" t="s">
        <v>332</v>
      </c>
    </row>
    <row r="131" spans="1:65" s="2" customFormat="1" ht="21.75" customHeight="1">
      <c r="A131" s="26"/>
      <c r="B131" s="134"/>
      <c r="C131" s="135" t="s">
        <v>149</v>
      </c>
      <c r="D131" s="135" t="s">
        <v>120</v>
      </c>
      <c r="E131" s="136"/>
      <c r="F131" s="137" t="s">
        <v>295</v>
      </c>
      <c r="G131" s="138" t="s">
        <v>247</v>
      </c>
      <c r="H131" s="139">
        <v>56.15</v>
      </c>
      <c r="I131" s="140"/>
      <c r="J131" s="140">
        <f t="shared" si="0"/>
        <v>0</v>
      </c>
      <c r="K131" s="141"/>
      <c r="L131" s="27"/>
      <c r="M131" s="142" t="s">
        <v>1</v>
      </c>
      <c r="N131" s="143" t="s">
        <v>33</v>
      </c>
      <c r="O131" s="144">
        <v>4.0000000000000001E-3</v>
      </c>
      <c r="P131" s="144">
        <f t="shared" si="1"/>
        <v>0.22459999999999999</v>
      </c>
      <c r="Q131" s="144">
        <v>5.8100000000000001E-3</v>
      </c>
      <c r="R131" s="144">
        <f t="shared" si="2"/>
        <v>0.32623150000000001</v>
      </c>
      <c r="S131" s="144">
        <v>0</v>
      </c>
      <c r="T131" s="14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6" t="s">
        <v>123</v>
      </c>
      <c r="AT131" s="146" t="s">
        <v>120</v>
      </c>
      <c r="AU131" s="146" t="s">
        <v>124</v>
      </c>
      <c r="AY131" s="14" t="s">
        <v>118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4" t="s">
        <v>124</v>
      </c>
      <c r="BK131" s="147">
        <f t="shared" si="9"/>
        <v>0</v>
      </c>
      <c r="BL131" s="14" t="s">
        <v>123</v>
      </c>
      <c r="BM131" s="146" t="s">
        <v>333</v>
      </c>
    </row>
    <row r="132" spans="1:65" s="2" customFormat="1" ht="21.75" customHeight="1">
      <c r="A132" s="26"/>
      <c r="B132" s="134"/>
      <c r="C132" s="135" t="s">
        <v>153</v>
      </c>
      <c r="D132" s="135" t="s">
        <v>120</v>
      </c>
      <c r="E132" s="136"/>
      <c r="F132" s="137" t="s">
        <v>297</v>
      </c>
      <c r="G132" s="138" t="s">
        <v>247</v>
      </c>
      <c r="H132" s="139">
        <v>56.15</v>
      </c>
      <c r="I132" s="140"/>
      <c r="J132" s="140">
        <f t="shared" si="0"/>
        <v>0</v>
      </c>
      <c r="K132" s="141"/>
      <c r="L132" s="27"/>
      <c r="M132" s="142" t="s">
        <v>1</v>
      </c>
      <c r="N132" s="143" t="s">
        <v>33</v>
      </c>
      <c r="O132" s="144">
        <v>2E-3</v>
      </c>
      <c r="P132" s="144">
        <f t="shared" si="1"/>
        <v>0.1123</v>
      </c>
      <c r="Q132" s="144">
        <v>5.1000000000000004E-4</v>
      </c>
      <c r="R132" s="144">
        <f t="shared" si="2"/>
        <v>2.8636500000000002E-2</v>
      </c>
      <c r="S132" s="144">
        <v>0</v>
      </c>
      <c r="T132" s="14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6" t="s">
        <v>123</v>
      </c>
      <c r="AT132" s="146" t="s">
        <v>120</v>
      </c>
      <c r="AU132" s="146" t="s">
        <v>124</v>
      </c>
      <c r="AY132" s="14" t="s">
        <v>118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4" t="s">
        <v>124</v>
      </c>
      <c r="BK132" s="147">
        <f t="shared" si="9"/>
        <v>0</v>
      </c>
      <c r="BL132" s="14" t="s">
        <v>123</v>
      </c>
      <c r="BM132" s="146" t="s">
        <v>334</v>
      </c>
    </row>
    <row r="133" spans="1:65" s="2" customFormat="1" ht="33" customHeight="1">
      <c r="A133" s="26"/>
      <c r="B133" s="134"/>
      <c r="C133" s="135" t="s">
        <v>132</v>
      </c>
      <c r="D133" s="135" t="s">
        <v>120</v>
      </c>
      <c r="E133" s="136"/>
      <c r="F133" s="137" t="s">
        <v>301</v>
      </c>
      <c r="G133" s="138" t="s">
        <v>247</v>
      </c>
      <c r="H133" s="139">
        <v>56.15</v>
      </c>
      <c r="I133" s="140"/>
      <c r="J133" s="140">
        <f t="shared" si="0"/>
        <v>0</v>
      </c>
      <c r="K133" s="141"/>
      <c r="L133" s="27"/>
      <c r="M133" s="142" t="s">
        <v>1</v>
      </c>
      <c r="N133" s="143" t="s">
        <v>33</v>
      </c>
      <c r="O133" s="144">
        <v>7.0999999999999994E-2</v>
      </c>
      <c r="P133" s="144">
        <f t="shared" si="1"/>
        <v>3.9866499999999996</v>
      </c>
      <c r="Q133" s="144">
        <v>0.12966</v>
      </c>
      <c r="R133" s="144">
        <f t="shared" si="2"/>
        <v>7.2804089999999997</v>
      </c>
      <c r="S133" s="144">
        <v>0</v>
      </c>
      <c r="T133" s="14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6" t="s">
        <v>123</v>
      </c>
      <c r="AT133" s="146" t="s">
        <v>120</v>
      </c>
      <c r="AU133" s="146" t="s">
        <v>124</v>
      </c>
      <c r="AY133" s="14" t="s">
        <v>118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4" t="s">
        <v>124</v>
      </c>
      <c r="BK133" s="147">
        <f t="shared" si="9"/>
        <v>0</v>
      </c>
      <c r="BL133" s="14" t="s">
        <v>123</v>
      </c>
      <c r="BM133" s="146" t="s">
        <v>335</v>
      </c>
    </row>
    <row r="134" spans="1:65" s="2" customFormat="1" ht="33" customHeight="1">
      <c r="A134" s="26"/>
      <c r="B134" s="134"/>
      <c r="C134" s="135" t="s">
        <v>158</v>
      </c>
      <c r="D134" s="135" t="s">
        <v>120</v>
      </c>
      <c r="E134" s="136"/>
      <c r="F134" s="137" t="s">
        <v>336</v>
      </c>
      <c r="G134" s="138" t="s">
        <v>247</v>
      </c>
      <c r="H134" s="139">
        <v>56.15</v>
      </c>
      <c r="I134" s="140"/>
      <c r="J134" s="140">
        <f t="shared" si="0"/>
        <v>0</v>
      </c>
      <c r="K134" s="141"/>
      <c r="L134" s="27"/>
      <c r="M134" s="142" t="s">
        <v>1</v>
      </c>
      <c r="N134" s="143" t="s">
        <v>33</v>
      </c>
      <c r="O134" s="144">
        <v>8.8999999999999996E-2</v>
      </c>
      <c r="P134" s="144">
        <f t="shared" si="1"/>
        <v>4.99735</v>
      </c>
      <c r="Q134" s="144">
        <v>0.18151999999999999</v>
      </c>
      <c r="R134" s="144">
        <f t="shared" si="2"/>
        <v>10.192347999999999</v>
      </c>
      <c r="S134" s="144">
        <v>0</v>
      </c>
      <c r="T134" s="14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6" t="s">
        <v>123</v>
      </c>
      <c r="AT134" s="146" t="s">
        <v>120</v>
      </c>
      <c r="AU134" s="146" t="s">
        <v>124</v>
      </c>
      <c r="AY134" s="14" t="s">
        <v>118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4" t="s">
        <v>124</v>
      </c>
      <c r="BK134" s="147">
        <f t="shared" si="9"/>
        <v>0</v>
      </c>
      <c r="BL134" s="14" t="s">
        <v>123</v>
      </c>
      <c r="BM134" s="146" t="s">
        <v>337</v>
      </c>
    </row>
    <row r="135" spans="1:65" s="12" customFormat="1" ht="22.9" customHeight="1">
      <c r="B135" s="122"/>
      <c r="D135" s="123" t="s">
        <v>66</v>
      </c>
      <c r="E135" s="132"/>
      <c r="F135" s="132" t="s">
        <v>133</v>
      </c>
      <c r="J135" s="133">
        <f>BK135</f>
        <v>0</v>
      </c>
      <c r="L135" s="122"/>
      <c r="M135" s="126"/>
      <c r="N135" s="127"/>
      <c r="O135" s="127"/>
      <c r="P135" s="128">
        <f>SUM(P136:P141)</f>
        <v>30.734714</v>
      </c>
      <c r="Q135" s="127"/>
      <c r="R135" s="128">
        <f>SUM(R136:R141)</f>
        <v>20.276641719999997</v>
      </c>
      <c r="S135" s="127"/>
      <c r="T135" s="129">
        <f>SUM(T136:T141)</f>
        <v>0</v>
      </c>
      <c r="AR135" s="123" t="s">
        <v>75</v>
      </c>
      <c r="AT135" s="130" t="s">
        <v>66</v>
      </c>
      <c r="AU135" s="130" t="s">
        <v>75</v>
      </c>
      <c r="AY135" s="123" t="s">
        <v>118</v>
      </c>
      <c r="BK135" s="131">
        <f>SUM(BK136:BK141)</f>
        <v>0</v>
      </c>
    </row>
    <row r="136" spans="1:65" s="2" customFormat="1" ht="21.75" customHeight="1">
      <c r="A136" s="26"/>
      <c r="B136" s="134"/>
      <c r="C136" s="135" t="s">
        <v>162</v>
      </c>
      <c r="D136" s="135" t="s">
        <v>120</v>
      </c>
      <c r="E136" s="136"/>
      <c r="F136" s="137" t="s">
        <v>309</v>
      </c>
      <c r="G136" s="138" t="s">
        <v>142</v>
      </c>
      <c r="H136" s="139">
        <v>21.2</v>
      </c>
      <c r="I136" s="140"/>
      <c r="J136" s="140">
        <f t="shared" ref="J136:J141" si="10">ROUND(I136*H136,2)</f>
        <v>0</v>
      </c>
      <c r="K136" s="141"/>
      <c r="L136" s="27"/>
      <c r="M136" s="142" t="s">
        <v>1</v>
      </c>
      <c r="N136" s="143" t="s">
        <v>33</v>
      </c>
      <c r="O136" s="144">
        <v>0.27</v>
      </c>
      <c r="P136" s="144">
        <f t="shared" ref="P136:P141" si="11">O136*H136</f>
        <v>5.7240000000000002</v>
      </c>
      <c r="Q136" s="144">
        <v>0.15223</v>
      </c>
      <c r="R136" s="144">
        <f t="shared" ref="R136:R141" si="12">Q136*H136</f>
        <v>3.2272759999999998</v>
      </c>
      <c r="S136" s="144">
        <v>0</v>
      </c>
      <c r="T136" s="145">
        <f t="shared" ref="T136:T141" si="13"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6" t="s">
        <v>123</v>
      </c>
      <c r="AT136" s="146" t="s">
        <v>120</v>
      </c>
      <c r="AU136" s="146" t="s">
        <v>124</v>
      </c>
      <c r="AY136" s="14" t="s">
        <v>118</v>
      </c>
      <c r="BE136" s="147">
        <f t="shared" ref="BE136:BE141" si="14">IF(N136="základná",J136,0)</f>
        <v>0</v>
      </c>
      <c r="BF136" s="147">
        <f t="shared" ref="BF136:BF141" si="15">IF(N136="znížená",J136,0)</f>
        <v>0</v>
      </c>
      <c r="BG136" s="147">
        <f t="shared" ref="BG136:BG141" si="16">IF(N136="zákl. prenesená",J136,0)</f>
        <v>0</v>
      </c>
      <c r="BH136" s="147">
        <f t="shared" ref="BH136:BH141" si="17">IF(N136="zníž. prenesená",J136,0)</f>
        <v>0</v>
      </c>
      <c r="BI136" s="147">
        <f t="shared" ref="BI136:BI141" si="18">IF(N136="nulová",J136,0)</f>
        <v>0</v>
      </c>
      <c r="BJ136" s="14" t="s">
        <v>124</v>
      </c>
      <c r="BK136" s="147">
        <f t="shared" ref="BK136:BK141" si="19">ROUND(I136*H136,2)</f>
        <v>0</v>
      </c>
      <c r="BL136" s="14" t="s">
        <v>123</v>
      </c>
      <c r="BM136" s="146" t="s">
        <v>338</v>
      </c>
    </row>
    <row r="137" spans="1:65" s="2" customFormat="1" ht="21.75" customHeight="1">
      <c r="A137" s="26"/>
      <c r="B137" s="134"/>
      <c r="C137" s="148" t="s">
        <v>165</v>
      </c>
      <c r="D137" s="148" t="s">
        <v>137</v>
      </c>
      <c r="E137" s="149"/>
      <c r="F137" s="150" t="s">
        <v>311</v>
      </c>
      <c r="G137" s="151" t="s">
        <v>151</v>
      </c>
      <c r="H137" s="152">
        <v>21.411999999999999</v>
      </c>
      <c r="I137" s="153"/>
      <c r="J137" s="153">
        <f t="shared" si="10"/>
        <v>0</v>
      </c>
      <c r="K137" s="154"/>
      <c r="L137" s="155"/>
      <c r="M137" s="156" t="s">
        <v>1</v>
      </c>
      <c r="N137" s="157" t="s">
        <v>33</v>
      </c>
      <c r="O137" s="144">
        <v>0</v>
      </c>
      <c r="P137" s="144">
        <f t="shared" si="11"/>
        <v>0</v>
      </c>
      <c r="Q137" s="144">
        <v>8.5000000000000006E-2</v>
      </c>
      <c r="R137" s="144">
        <f t="shared" si="12"/>
        <v>1.82002</v>
      </c>
      <c r="S137" s="144">
        <v>0</v>
      </c>
      <c r="T137" s="145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6" t="s">
        <v>153</v>
      </c>
      <c r="AT137" s="146" t="s">
        <v>137</v>
      </c>
      <c r="AU137" s="146" t="s">
        <v>124</v>
      </c>
      <c r="AY137" s="14" t="s">
        <v>118</v>
      </c>
      <c r="BE137" s="147">
        <f t="shared" si="14"/>
        <v>0</v>
      </c>
      <c r="BF137" s="147">
        <f t="shared" si="15"/>
        <v>0</v>
      </c>
      <c r="BG137" s="147">
        <f t="shared" si="16"/>
        <v>0</v>
      </c>
      <c r="BH137" s="147">
        <f t="shared" si="17"/>
        <v>0</v>
      </c>
      <c r="BI137" s="147">
        <f t="shared" si="18"/>
        <v>0</v>
      </c>
      <c r="BJ137" s="14" t="s">
        <v>124</v>
      </c>
      <c r="BK137" s="147">
        <f t="shared" si="19"/>
        <v>0</v>
      </c>
      <c r="BL137" s="14" t="s">
        <v>123</v>
      </c>
      <c r="BM137" s="146" t="s">
        <v>339</v>
      </c>
    </row>
    <row r="138" spans="1:65" s="2" customFormat="1" ht="21.75" customHeight="1">
      <c r="A138" s="26"/>
      <c r="B138" s="134"/>
      <c r="C138" s="135" t="s">
        <v>168</v>
      </c>
      <c r="D138" s="135" t="s">
        <v>120</v>
      </c>
      <c r="E138" s="136"/>
      <c r="F138" s="137" t="s">
        <v>313</v>
      </c>
      <c r="G138" s="138" t="s">
        <v>122</v>
      </c>
      <c r="H138" s="139">
        <v>1.9079999999999999</v>
      </c>
      <c r="I138" s="140"/>
      <c r="J138" s="140">
        <f t="shared" si="10"/>
        <v>0</v>
      </c>
      <c r="K138" s="141"/>
      <c r="L138" s="27"/>
      <c r="M138" s="142" t="s">
        <v>1</v>
      </c>
      <c r="N138" s="143" t="s">
        <v>33</v>
      </c>
      <c r="O138" s="144">
        <v>1.363</v>
      </c>
      <c r="P138" s="144">
        <f t="shared" si="11"/>
        <v>2.6006039999999997</v>
      </c>
      <c r="Q138" s="144">
        <v>2.2010900000000002</v>
      </c>
      <c r="R138" s="144">
        <f t="shared" si="12"/>
        <v>4.1996797199999998</v>
      </c>
      <c r="S138" s="144">
        <v>0</v>
      </c>
      <c r="T138" s="145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6" t="s">
        <v>123</v>
      </c>
      <c r="AT138" s="146" t="s">
        <v>120</v>
      </c>
      <c r="AU138" s="146" t="s">
        <v>124</v>
      </c>
      <c r="AY138" s="14" t="s">
        <v>118</v>
      </c>
      <c r="BE138" s="147">
        <f t="shared" si="14"/>
        <v>0</v>
      </c>
      <c r="BF138" s="147">
        <f t="shared" si="15"/>
        <v>0</v>
      </c>
      <c r="BG138" s="147">
        <f t="shared" si="16"/>
        <v>0</v>
      </c>
      <c r="BH138" s="147">
        <f t="shared" si="17"/>
        <v>0</v>
      </c>
      <c r="BI138" s="147">
        <f t="shared" si="18"/>
        <v>0</v>
      </c>
      <c r="BJ138" s="14" t="s">
        <v>124</v>
      </c>
      <c r="BK138" s="147">
        <f t="shared" si="19"/>
        <v>0</v>
      </c>
      <c r="BL138" s="14" t="s">
        <v>123</v>
      </c>
      <c r="BM138" s="146" t="s">
        <v>340</v>
      </c>
    </row>
    <row r="139" spans="1:65" s="2" customFormat="1" ht="21.75" customHeight="1">
      <c r="A139" s="26"/>
      <c r="B139" s="134"/>
      <c r="C139" s="135" t="s">
        <v>171</v>
      </c>
      <c r="D139" s="135" t="s">
        <v>120</v>
      </c>
      <c r="E139" s="136"/>
      <c r="F139" s="137" t="s">
        <v>317</v>
      </c>
      <c r="G139" s="138" t="s">
        <v>151</v>
      </c>
      <c r="H139" s="139">
        <v>1</v>
      </c>
      <c r="I139" s="140"/>
      <c r="J139" s="140">
        <f t="shared" si="10"/>
        <v>0</v>
      </c>
      <c r="K139" s="141"/>
      <c r="L139" s="27"/>
      <c r="M139" s="142" t="s">
        <v>1</v>
      </c>
      <c r="N139" s="143" t="s">
        <v>33</v>
      </c>
      <c r="O139" s="144">
        <v>20.755710000000001</v>
      </c>
      <c r="P139" s="144">
        <f t="shared" si="11"/>
        <v>20.755710000000001</v>
      </c>
      <c r="Q139" s="144">
        <v>8.9457799999999992</v>
      </c>
      <c r="R139" s="144">
        <f t="shared" si="12"/>
        <v>8.9457799999999992</v>
      </c>
      <c r="S139" s="144">
        <v>0</v>
      </c>
      <c r="T139" s="145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6" t="s">
        <v>123</v>
      </c>
      <c r="AT139" s="146" t="s">
        <v>120</v>
      </c>
      <c r="AU139" s="146" t="s">
        <v>124</v>
      </c>
      <c r="AY139" s="14" t="s">
        <v>118</v>
      </c>
      <c r="BE139" s="147">
        <f t="shared" si="14"/>
        <v>0</v>
      </c>
      <c r="BF139" s="147">
        <f t="shared" si="15"/>
        <v>0</v>
      </c>
      <c r="BG139" s="147">
        <f t="shared" si="16"/>
        <v>0</v>
      </c>
      <c r="BH139" s="147">
        <f t="shared" si="17"/>
        <v>0</v>
      </c>
      <c r="BI139" s="147">
        <f t="shared" si="18"/>
        <v>0</v>
      </c>
      <c r="BJ139" s="14" t="s">
        <v>124</v>
      </c>
      <c r="BK139" s="147">
        <f t="shared" si="19"/>
        <v>0</v>
      </c>
      <c r="BL139" s="14" t="s">
        <v>123</v>
      </c>
      <c r="BM139" s="146" t="s">
        <v>341</v>
      </c>
    </row>
    <row r="140" spans="1:65" s="2" customFormat="1" ht="21.75" customHeight="1">
      <c r="A140" s="26"/>
      <c r="B140" s="134"/>
      <c r="C140" s="135" t="s">
        <v>174</v>
      </c>
      <c r="D140" s="135" t="s">
        <v>120</v>
      </c>
      <c r="E140" s="136"/>
      <c r="F140" s="137" t="s">
        <v>319</v>
      </c>
      <c r="G140" s="138" t="s">
        <v>142</v>
      </c>
      <c r="H140" s="139">
        <v>9.4</v>
      </c>
      <c r="I140" s="140"/>
      <c r="J140" s="140">
        <f t="shared" si="10"/>
        <v>0</v>
      </c>
      <c r="K140" s="141"/>
      <c r="L140" s="27"/>
      <c r="M140" s="142" t="s">
        <v>1</v>
      </c>
      <c r="N140" s="143" t="s">
        <v>33</v>
      </c>
      <c r="O140" s="144">
        <v>0.17599999999999999</v>
      </c>
      <c r="P140" s="144">
        <f t="shared" si="11"/>
        <v>1.6543999999999999</v>
      </c>
      <c r="Q140" s="144">
        <v>0.12725</v>
      </c>
      <c r="R140" s="144">
        <f t="shared" si="12"/>
        <v>1.19615</v>
      </c>
      <c r="S140" s="144">
        <v>0</v>
      </c>
      <c r="T140" s="145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6" t="s">
        <v>123</v>
      </c>
      <c r="AT140" s="146" t="s">
        <v>120</v>
      </c>
      <c r="AU140" s="146" t="s">
        <v>124</v>
      </c>
      <c r="AY140" s="14" t="s">
        <v>118</v>
      </c>
      <c r="BE140" s="147">
        <f t="shared" si="14"/>
        <v>0</v>
      </c>
      <c r="BF140" s="147">
        <f t="shared" si="15"/>
        <v>0</v>
      </c>
      <c r="BG140" s="147">
        <f t="shared" si="16"/>
        <v>0</v>
      </c>
      <c r="BH140" s="147">
        <f t="shared" si="17"/>
        <v>0</v>
      </c>
      <c r="BI140" s="147">
        <f t="shared" si="18"/>
        <v>0</v>
      </c>
      <c r="BJ140" s="14" t="s">
        <v>124</v>
      </c>
      <c r="BK140" s="147">
        <f t="shared" si="19"/>
        <v>0</v>
      </c>
      <c r="BL140" s="14" t="s">
        <v>123</v>
      </c>
      <c r="BM140" s="146" t="s">
        <v>342</v>
      </c>
    </row>
    <row r="141" spans="1:65" s="2" customFormat="1" ht="16.5" customHeight="1">
      <c r="A141" s="26"/>
      <c r="B141" s="134"/>
      <c r="C141" s="148" t="s">
        <v>177</v>
      </c>
      <c r="D141" s="148" t="s">
        <v>137</v>
      </c>
      <c r="E141" s="149"/>
      <c r="F141" s="150" t="s">
        <v>321</v>
      </c>
      <c r="G141" s="151" t="s">
        <v>151</v>
      </c>
      <c r="H141" s="152">
        <v>18.8</v>
      </c>
      <c r="I141" s="153"/>
      <c r="J141" s="153">
        <f t="shared" si="10"/>
        <v>0</v>
      </c>
      <c r="K141" s="154"/>
      <c r="L141" s="155"/>
      <c r="M141" s="156" t="s">
        <v>1</v>
      </c>
      <c r="N141" s="157" t="s">
        <v>33</v>
      </c>
      <c r="O141" s="144">
        <v>0</v>
      </c>
      <c r="P141" s="144">
        <f t="shared" si="11"/>
        <v>0</v>
      </c>
      <c r="Q141" s="144">
        <v>4.7219999999999998E-2</v>
      </c>
      <c r="R141" s="144">
        <f t="shared" si="12"/>
        <v>0.88773599999999997</v>
      </c>
      <c r="S141" s="144">
        <v>0</v>
      </c>
      <c r="T141" s="145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6" t="s">
        <v>153</v>
      </c>
      <c r="AT141" s="146" t="s">
        <v>137</v>
      </c>
      <c r="AU141" s="146" t="s">
        <v>124</v>
      </c>
      <c r="AY141" s="14" t="s">
        <v>118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4" t="s">
        <v>124</v>
      </c>
      <c r="BK141" s="147">
        <f t="shared" si="19"/>
        <v>0</v>
      </c>
      <c r="BL141" s="14" t="s">
        <v>123</v>
      </c>
      <c r="BM141" s="146" t="s">
        <v>343</v>
      </c>
    </row>
    <row r="142" spans="1:65" s="12" customFormat="1" ht="22.9" customHeight="1">
      <c r="B142" s="122"/>
      <c r="D142" s="123" t="s">
        <v>66</v>
      </c>
      <c r="E142" s="132"/>
      <c r="F142" s="132" t="s">
        <v>263</v>
      </c>
      <c r="J142" s="133">
        <f>BK142</f>
        <v>0</v>
      </c>
      <c r="L142" s="122"/>
      <c r="M142" s="126"/>
      <c r="N142" s="127"/>
      <c r="O142" s="127"/>
      <c r="P142" s="128">
        <f>P143</f>
        <v>3.2322800000000003</v>
      </c>
      <c r="Q142" s="127"/>
      <c r="R142" s="128">
        <f>R143</f>
        <v>0</v>
      </c>
      <c r="S142" s="127"/>
      <c r="T142" s="129">
        <f>T143</f>
        <v>0</v>
      </c>
      <c r="AR142" s="123" t="s">
        <v>75</v>
      </c>
      <c r="AT142" s="130" t="s">
        <v>66</v>
      </c>
      <c r="AU142" s="130" t="s">
        <v>75</v>
      </c>
      <c r="AY142" s="123" t="s">
        <v>118</v>
      </c>
      <c r="BK142" s="131">
        <f>BK143</f>
        <v>0</v>
      </c>
    </row>
    <row r="143" spans="1:65" s="2" customFormat="1" ht="21.75" customHeight="1">
      <c r="A143" s="26"/>
      <c r="B143" s="134"/>
      <c r="C143" s="135" t="s">
        <v>180</v>
      </c>
      <c r="D143" s="135" t="s">
        <v>120</v>
      </c>
      <c r="E143" s="136"/>
      <c r="F143" s="137" t="s">
        <v>264</v>
      </c>
      <c r="G143" s="138" t="s">
        <v>265</v>
      </c>
      <c r="H143" s="139">
        <v>80.807000000000002</v>
      </c>
      <c r="I143" s="140"/>
      <c r="J143" s="140">
        <f>ROUND(I143*H143,2)</f>
        <v>0</v>
      </c>
      <c r="K143" s="141"/>
      <c r="L143" s="27"/>
      <c r="M143" s="158" t="s">
        <v>1</v>
      </c>
      <c r="N143" s="159" t="s">
        <v>33</v>
      </c>
      <c r="O143" s="160">
        <v>0.04</v>
      </c>
      <c r="P143" s="160">
        <f>O143*H143</f>
        <v>3.2322800000000003</v>
      </c>
      <c r="Q143" s="160">
        <v>0</v>
      </c>
      <c r="R143" s="160">
        <f>Q143*H143</f>
        <v>0</v>
      </c>
      <c r="S143" s="160">
        <v>0</v>
      </c>
      <c r="T143" s="161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6" t="s">
        <v>123</v>
      </c>
      <c r="AT143" s="146" t="s">
        <v>120</v>
      </c>
      <c r="AU143" s="146" t="s">
        <v>124</v>
      </c>
      <c r="AY143" s="14" t="s">
        <v>118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4" t="s">
        <v>124</v>
      </c>
      <c r="BK143" s="147">
        <f>ROUND(I143*H143,2)</f>
        <v>0</v>
      </c>
      <c r="BL143" s="14" t="s">
        <v>123</v>
      </c>
      <c r="BM143" s="146" t="s">
        <v>344</v>
      </c>
    </row>
    <row r="144" spans="1:65" s="2" customFormat="1" ht="6.95" customHeight="1">
      <c r="A144" s="26"/>
      <c r="B144" s="41"/>
      <c r="C144" s="42"/>
      <c r="D144" s="42"/>
      <c r="E144" s="42"/>
      <c r="F144" s="42"/>
      <c r="G144" s="42"/>
      <c r="H144" s="42"/>
      <c r="I144" s="42"/>
      <c r="J144" s="42"/>
      <c r="K144" s="42"/>
      <c r="L144" s="27"/>
      <c r="M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</row>
  </sheetData>
  <autoFilter ref="C120:K143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80"/>
  <sheetViews>
    <sheetView showGridLines="0" workbookViewId="0">
      <selection activeCell="F132" sqref="F13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3"/>
    </row>
    <row r="2" spans="1:46" s="1" customFormat="1" ht="36.950000000000003" customHeight="1">
      <c r="L2" s="162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67</v>
      </c>
    </row>
    <row r="4" spans="1:46" s="1" customFormat="1" ht="24.95" customHeight="1">
      <c r="B4" s="17"/>
      <c r="D4" s="18" t="s">
        <v>89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16.5" customHeight="1">
      <c r="B7" s="17"/>
      <c r="E7" s="197" t="str">
        <f>'Rekapitulácia stavby'!K6</f>
        <v>Rekonštrukcia a výstavba technickej infraštruktúry v obci Kurov</v>
      </c>
      <c r="F7" s="198"/>
      <c r="G7" s="198"/>
      <c r="H7" s="198"/>
      <c r="L7" s="17"/>
    </row>
    <row r="8" spans="1:46" s="2" customFormat="1" ht="12" customHeight="1">
      <c r="A8" s="26"/>
      <c r="B8" s="27"/>
      <c r="C8" s="26"/>
      <c r="D8" s="23" t="s">
        <v>90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7" t="s">
        <v>345</v>
      </c>
      <c r="F9" s="196"/>
      <c r="G9" s="196"/>
      <c r="H9" s="196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>
        <f>'Rekapitulácia stavby'!AN8</f>
        <v>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21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22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71" t="str">
        <f>'Rekapitulácia stavby'!E14</f>
        <v xml:space="preserve"> </v>
      </c>
      <c r="F18" s="171"/>
      <c r="G18" s="171"/>
      <c r="H18" s="171"/>
      <c r="I18" s="23" t="s">
        <v>21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23</v>
      </c>
      <c r="E20" s="26"/>
      <c r="F20" s="26"/>
      <c r="G20" s="26"/>
      <c r="H20" s="26"/>
      <c r="I20" s="23" t="s">
        <v>20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21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25</v>
      </c>
      <c r="E23" s="26"/>
      <c r="F23" s="26"/>
      <c r="G23" s="26"/>
      <c r="H23" s="26"/>
      <c r="I23" s="23" t="s">
        <v>20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21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26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73" t="s">
        <v>1</v>
      </c>
      <c r="F27" s="173"/>
      <c r="G27" s="173"/>
      <c r="H27" s="173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27</v>
      </c>
      <c r="E30" s="26"/>
      <c r="F30" s="26"/>
      <c r="G30" s="26"/>
      <c r="H30" s="26"/>
      <c r="I30" s="26"/>
      <c r="J30" s="65">
        <f>ROUND(J125,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29</v>
      </c>
      <c r="G32" s="26"/>
      <c r="H32" s="26"/>
      <c r="I32" s="30" t="s">
        <v>28</v>
      </c>
      <c r="J32" s="30" t="s">
        <v>30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31</v>
      </c>
      <c r="E33" s="23" t="s">
        <v>32</v>
      </c>
      <c r="F33" s="90">
        <f>ROUND((SUM(BE125:BE179)),  2)</f>
        <v>0</v>
      </c>
      <c r="G33" s="26"/>
      <c r="H33" s="26"/>
      <c r="I33" s="91">
        <v>0.2</v>
      </c>
      <c r="J33" s="90">
        <f>ROUND(((SUM(BE125:BE179))*I33),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33</v>
      </c>
      <c r="F34" s="90">
        <f>ROUND((SUM(BF125:BF179)),  2)</f>
        <v>0</v>
      </c>
      <c r="G34" s="26"/>
      <c r="H34" s="26"/>
      <c r="I34" s="91">
        <v>0.2</v>
      </c>
      <c r="J34" s="90">
        <f>ROUND(((SUM(BF125:BF179))*I34),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34</v>
      </c>
      <c r="F35" s="90">
        <f>ROUND((SUM(BG125:BG179)),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35</v>
      </c>
      <c r="F36" s="90">
        <f>ROUND((SUM(BH125:BH179)),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36</v>
      </c>
      <c r="F37" s="90">
        <f>ROUND((SUM(BI125:BI179)),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37</v>
      </c>
      <c r="E39" s="54"/>
      <c r="F39" s="54"/>
      <c r="G39" s="94" t="s">
        <v>38</v>
      </c>
      <c r="H39" s="95" t="s">
        <v>39</v>
      </c>
      <c r="I39" s="54"/>
      <c r="J39" s="96">
        <f>SUM(J30:J37)</f>
        <v>0</v>
      </c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42</v>
      </c>
      <c r="E61" s="29"/>
      <c r="F61" s="98" t="s">
        <v>43</v>
      </c>
      <c r="G61" s="39" t="s">
        <v>42</v>
      </c>
      <c r="H61" s="29"/>
      <c r="I61" s="29"/>
      <c r="J61" s="99" t="s">
        <v>43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44</v>
      </c>
      <c r="E65" s="40"/>
      <c r="F65" s="40"/>
      <c r="G65" s="37" t="s">
        <v>45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42</v>
      </c>
      <c r="E76" s="29"/>
      <c r="F76" s="98" t="s">
        <v>43</v>
      </c>
      <c r="G76" s="39" t="s">
        <v>42</v>
      </c>
      <c r="H76" s="29"/>
      <c r="I76" s="29"/>
      <c r="J76" s="99" t="s">
        <v>43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hidden="1" customHeight="1">
      <c r="A85" s="26"/>
      <c r="B85" s="27"/>
      <c r="C85" s="26"/>
      <c r="D85" s="26"/>
      <c r="E85" s="197" t="str">
        <f>E7</f>
        <v>Rekonštrukcia a výstavba technickej infraštruktúry v obci Kurov</v>
      </c>
      <c r="F85" s="198"/>
      <c r="G85" s="198"/>
      <c r="H85" s="198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90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7" t="str">
        <f>E9</f>
        <v>SO 05 - SO 05 Výstavba chodníka k ZŠ</v>
      </c>
      <c r="F87" s="196"/>
      <c r="G87" s="196"/>
      <c r="H87" s="196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16</v>
      </c>
      <c r="D89" s="26"/>
      <c r="E89" s="26"/>
      <c r="F89" s="21" t="str">
        <f>F12</f>
        <v xml:space="preserve"> </v>
      </c>
      <c r="G89" s="26"/>
      <c r="H89" s="26"/>
      <c r="I89" s="23" t="s">
        <v>18</v>
      </c>
      <c r="J89" s="49">
        <f>IF(J12="","",J12)</f>
        <v>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19</v>
      </c>
      <c r="D91" s="26"/>
      <c r="E91" s="26"/>
      <c r="F91" s="21" t="str">
        <f>E15</f>
        <v xml:space="preserve"> </v>
      </c>
      <c r="G91" s="26"/>
      <c r="H91" s="26"/>
      <c r="I91" s="23" t="s">
        <v>23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22</v>
      </c>
      <c r="D92" s="26"/>
      <c r="E92" s="26"/>
      <c r="F92" s="21" t="str">
        <f>IF(E18="","",E18)</f>
        <v xml:space="preserve"> </v>
      </c>
      <c r="G92" s="26"/>
      <c r="H92" s="26"/>
      <c r="I92" s="23" t="s">
        <v>25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2" t="s">
        <v>95</v>
      </c>
      <c r="D96" s="26"/>
      <c r="E96" s="26"/>
      <c r="F96" s="26"/>
      <c r="G96" s="26"/>
      <c r="H96" s="26"/>
      <c r="I96" s="26"/>
      <c r="J96" s="65">
        <f>J125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hidden="1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1:31" s="10" customFormat="1" ht="19.899999999999999" hidden="1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1:31" s="10" customFormat="1" ht="19.899999999999999" hidden="1" customHeight="1">
      <c r="B99" s="107"/>
      <c r="D99" s="108" t="s">
        <v>346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1:31" s="10" customFormat="1" ht="19.899999999999999" hidden="1" customHeight="1">
      <c r="B100" s="107"/>
      <c r="D100" s="108" t="s">
        <v>267</v>
      </c>
      <c r="E100" s="109"/>
      <c r="F100" s="109"/>
      <c r="G100" s="109"/>
      <c r="H100" s="109"/>
      <c r="I100" s="109"/>
      <c r="J100" s="110">
        <f>J142</f>
        <v>0</v>
      </c>
      <c r="L100" s="107"/>
    </row>
    <row r="101" spans="1:31" s="10" customFormat="1" ht="19.899999999999999" hidden="1" customHeight="1">
      <c r="B101" s="107"/>
      <c r="D101" s="108" t="s">
        <v>256</v>
      </c>
      <c r="E101" s="109"/>
      <c r="F101" s="109"/>
      <c r="G101" s="109"/>
      <c r="H101" s="109"/>
      <c r="I101" s="109"/>
      <c r="J101" s="110">
        <f>J144</f>
        <v>0</v>
      </c>
      <c r="L101" s="107"/>
    </row>
    <row r="102" spans="1:31" s="10" customFormat="1" ht="19.899999999999999" hidden="1" customHeight="1">
      <c r="B102" s="107"/>
      <c r="D102" s="108" t="s">
        <v>347</v>
      </c>
      <c r="E102" s="109"/>
      <c r="F102" s="109"/>
      <c r="G102" s="109"/>
      <c r="H102" s="109"/>
      <c r="I102" s="109"/>
      <c r="J102" s="110">
        <f>J148</f>
        <v>0</v>
      </c>
      <c r="L102" s="107"/>
    </row>
    <row r="103" spans="1:31" s="10" customFormat="1" ht="19.899999999999999" hidden="1" customHeight="1">
      <c r="B103" s="107"/>
      <c r="D103" s="108" t="s">
        <v>268</v>
      </c>
      <c r="E103" s="109"/>
      <c r="F103" s="109"/>
      <c r="G103" s="109"/>
      <c r="H103" s="109"/>
      <c r="I103" s="109"/>
      <c r="J103" s="110">
        <f>J151</f>
        <v>0</v>
      </c>
      <c r="L103" s="107"/>
    </row>
    <row r="104" spans="1:31" s="10" customFormat="1" ht="19.899999999999999" hidden="1" customHeight="1">
      <c r="B104" s="107"/>
      <c r="D104" s="108" t="s">
        <v>100</v>
      </c>
      <c r="E104" s="109"/>
      <c r="F104" s="109"/>
      <c r="G104" s="109"/>
      <c r="H104" s="109"/>
      <c r="I104" s="109"/>
      <c r="J104" s="110">
        <f>J166</f>
        <v>0</v>
      </c>
      <c r="L104" s="107"/>
    </row>
    <row r="105" spans="1:31" s="10" customFormat="1" ht="19.899999999999999" hidden="1" customHeight="1">
      <c r="B105" s="107"/>
      <c r="D105" s="108" t="s">
        <v>257</v>
      </c>
      <c r="E105" s="109"/>
      <c r="F105" s="109"/>
      <c r="G105" s="109"/>
      <c r="H105" s="109"/>
      <c r="I105" s="109"/>
      <c r="J105" s="110">
        <f>J178</f>
        <v>0</v>
      </c>
      <c r="L105" s="107"/>
    </row>
    <row r="106" spans="1:31" s="2" customFormat="1" ht="21.75" hidden="1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hidden="1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hidden="1"/>
    <row r="109" spans="1:31" hidden="1"/>
    <row r="110" spans="1:31" hidden="1"/>
    <row r="111" spans="1:31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105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12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97" t="str">
        <f>E7</f>
        <v>Rekonštrukcia a výstavba technickej infraštruktúry v obci Kurov</v>
      </c>
      <c r="F115" s="198"/>
      <c r="G115" s="198"/>
      <c r="H115" s="198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90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87" t="str">
        <f>E9</f>
        <v>SO 05 - SO 05 Výstavba chodníka k ZŠ</v>
      </c>
      <c r="F117" s="196"/>
      <c r="G117" s="196"/>
      <c r="H117" s="19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16</v>
      </c>
      <c r="D119" s="26"/>
      <c r="E119" s="26"/>
      <c r="F119" s="21" t="str">
        <f>F12</f>
        <v xml:space="preserve"> </v>
      </c>
      <c r="G119" s="26"/>
      <c r="H119" s="26"/>
      <c r="I119" s="23" t="s">
        <v>18</v>
      </c>
      <c r="J119" s="49">
        <f>IF(J12="","",J12)</f>
        <v>0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19</v>
      </c>
      <c r="D121" s="26"/>
      <c r="E121" s="26"/>
      <c r="F121" s="21" t="str">
        <f>E15</f>
        <v xml:space="preserve"> </v>
      </c>
      <c r="G121" s="26"/>
      <c r="H121" s="26"/>
      <c r="I121" s="23" t="s">
        <v>23</v>
      </c>
      <c r="J121" s="24" t="str">
        <f>E21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22</v>
      </c>
      <c r="D122" s="26"/>
      <c r="E122" s="26"/>
      <c r="F122" s="21" t="str">
        <f>IF(E18="","",E18)</f>
        <v xml:space="preserve"> </v>
      </c>
      <c r="G122" s="26"/>
      <c r="H122" s="26"/>
      <c r="I122" s="23" t="s">
        <v>25</v>
      </c>
      <c r="J122" s="24" t="str">
        <f>E24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11"/>
      <c r="B124" s="112"/>
      <c r="C124" s="113" t="s">
        <v>106</v>
      </c>
      <c r="D124" s="114" t="s">
        <v>52</v>
      </c>
      <c r="E124" s="114" t="s">
        <v>48</v>
      </c>
      <c r="F124" s="114" t="s">
        <v>49</v>
      </c>
      <c r="G124" s="114" t="s">
        <v>107</v>
      </c>
      <c r="H124" s="114" t="s">
        <v>108</v>
      </c>
      <c r="I124" s="114" t="s">
        <v>109</v>
      </c>
      <c r="J124" s="115" t="s">
        <v>94</v>
      </c>
      <c r="K124" s="116" t="s">
        <v>110</v>
      </c>
      <c r="L124" s="117"/>
      <c r="M124" s="56" t="s">
        <v>1</v>
      </c>
      <c r="N124" s="57" t="s">
        <v>31</v>
      </c>
      <c r="O124" s="57" t="s">
        <v>111</v>
      </c>
      <c r="P124" s="57" t="s">
        <v>112</v>
      </c>
      <c r="Q124" s="57" t="s">
        <v>113</v>
      </c>
      <c r="R124" s="57" t="s">
        <v>114</v>
      </c>
      <c r="S124" s="57" t="s">
        <v>115</v>
      </c>
      <c r="T124" s="58" t="s">
        <v>116</v>
      </c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</row>
    <row r="125" spans="1:65" s="2" customFormat="1" ht="22.9" customHeight="1">
      <c r="A125" s="26"/>
      <c r="B125" s="27"/>
      <c r="C125" s="63" t="s">
        <v>95</v>
      </c>
      <c r="D125" s="26"/>
      <c r="E125" s="26"/>
      <c r="F125" s="26"/>
      <c r="G125" s="26"/>
      <c r="H125" s="26"/>
      <c r="I125" s="26"/>
      <c r="J125" s="118">
        <f>BK125</f>
        <v>0</v>
      </c>
      <c r="K125" s="26"/>
      <c r="L125" s="27"/>
      <c r="M125" s="59"/>
      <c r="N125" s="50"/>
      <c r="O125" s="60"/>
      <c r="P125" s="119">
        <f>P126</f>
        <v>1253.2049615000001</v>
      </c>
      <c r="Q125" s="60"/>
      <c r="R125" s="119">
        <f>R126</f>
        <v>493.74935375000007</v>
      </c>
      <c r="S125" s="60"/>
      <c r="T125" s="120">
        <f>T126</f>
        <v>14.850000000000001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66</v>
      </c>
      <c r="AU125" s="14" t="s">
        <v>96</v>
      </c>
      <c r="BK125" s="121">
        <f>BK126</f>
        <v>0</v>
      </c>
    </row>
    <row r="126" spans="1:65" s="12" customFormat="1" ht="25.9" customHeight="1">
      <c r="B126" s="122"/>
      <c r="D126" s="123" t="s">
        <v>66</v>
      </c>
      <c r="E126" s="124"/>
      <c r="F126" s="124" t="s">
        <v>117</v>
      </c>
      <c r="J126" s="125">
        <f>BK126</f>
        <v>0</v>
      </c>
      <c r="L126" s="122"/>
      <c r="M126" s="126"/>
      <c r="N126" s="127"/>
      <c r="O126" s="127"/>
      <c r="P126" s="128">
        <f>P127+P139+P142+P144+P148+P151+P166+P178</f>
        <v>1253.2049615000001</v>
      </c>
      <c r="Q126" s="127"/>
      <c r="R126" s="128">
        <f>R127+R139+R142+R144+R148+R151+R166+R178</f>
        <v>493.74935375000007</v>
      </c>
      <c r="S126" s="127"/>
      <c r="T126" s="129">
        <f>T127+T139+T142+T144+T148+T151+T166+T178</f>
        <v>14.850000000000001</v>
      </c>
      <c r="AR126" s="123" t="s">
        <v>75</v>
      </c>
      <c r="AT126" s="130" t="s">
        <v>66</v>
      </c>
      <c r="AU126" s="130" t="s">
        <v>67</v>
      </c>
      <c r="AY126" s="123" t="s">
        <v>118</v>
      </c>
      <c r="BK126" s="131">
        <f>BK127+BK139+BK142+BK144+BK148+BK151+BK166+BK178</f>
        <v>0</v>
      </c>
    </row>
    <row r="127" spans="1:65" s="12" customFormat="1" ht="22.9" customHeight="1">
      <c r="B127" s="122"/>
      <c r="D127" s="123" t="s">
        <v>66</v>
      </c>
      <c r="E127" s="132"/>
      <c r="F127" s="132" t="s">
        <v>119</v>
      </c>
      <c r="J127" s="133">
        <f>BK127</f>
        <v>0</v>
      </c>
      <c r="L127" s="122"/>
      <c r="M127" s="126"/>
      <c r="N127" s="127"/>
      <c r="O127" s="127"/>
      <c r="P127" s="128">
        <f>SUM(P128:P138)</f>
        <v>283.20725800000002</v>
      </c>
      <c r="Q127" s="127"/>
      <c r="R127" s="128">
        <f>SUM(R128:R138)</f>
        <v>74.638860000000008</v>
      </c>
      <c r="S127" s="127"/>
      <c r="T127" s="129">
        <f>SUM(T128:T138)</f>
        <v>0</v>
      </c>
      <c r="AR127" s="123" t="s">
        <v>75</v>
      </c>
      <c r="AT127" s="130" t="s">
        <v>66</v>
      </c>
      <c r="AU127" s="130" t="s">
        <v>75</v>
      </c>
      <c r="AY127" s="123" t="s">
        <v>118</v>
      </c>
      <c r="BK127" s="131">
        <f>SUM(BK128:BK138)</f>
        <v>0</v>
      </c>
    </row>
    <row r="128" spans="1:65" s="2" customFormat="1" ht="21.75" customHeight="1">
      <c r="A128" s="26"/>
      <c r="B128" s="134"/>
      <c r="C128" s="135" t="s">
        <v>75</v>
      </c>
      <c r="D128" s="135" t="s">
        <v>120</v>
      </c>
      <c r="E128" s="136"/>
      <c r="F128" s="137" t="s">
        <v>269</v>
      </c>
      <c r="G128" s="138" t="s">
        <v>122</v>
      </c>
      <c r="H128" s="139">
        <v>80.5</v>
      </c>
      <c r="I128" s="140"/>
      <c r="J128" s="140">
        <f t="shared" ref="J128:J138" si="0">ROUND(I128*H128,2)</f>
        <v>0</v>
      </c>
      <c r="K128" s="141"/>
      <c r="L128" s="27"/>
      <c r="M128" s="142" t="s">
        <v>1</v>
      </c>
      <c r="N128" s="143" t="s">
        <v>33</v>
      </c>
      <c r="O128" s="144">
        <v>0.46</v>
      </c>
      <c r="P128" s="144">
        <f t="shared" ref="P128:P138" si="1">O128*H128</f>
        <v>37.03</v>
      </c>
      <c r="Q128" s="144">
        <v>0</v>
      </c>
      <c r="R128" s="144">
        <f t="shared" ref="R128:R138" si="2">Q128*H128</f>
        <v>0</v>
      </c>
      <c r="S128" s="144">
        <v>0</v>
      </c>
      <c r="T128" s="145">
        <f t="shared" ref="T128:T138" si="3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6" t="s">
        <v>123</v>
      </c>
      <c r="AT128" s="146" t="s">
        <v>120</v>
      </c>
      <c r="AU128" s="146" t="s">
        <v>124</v>
      </c>
      <c r="AY128" s="14" t="s">
        <v>118</v>
      </c>
      <c r="BE128" s="147">
        <f t="shared" ref="BE128:BE138" si="4">IF(N128="základná",J128,0)</f>
        <v>0</v>
      </c>
      <c r="BF128" s="147">
        <f t="shared" ref="BF128:BF138" si="5">IF(N128="znížená",J128,0)</f>
        <v>0</v>
      </c>
      <c r="BG128" s="147">
        <f t="shared" ref="BG128:BG138" si="6">IF(N128="zákl. prenesená",J128,0)</f>
        <v>0</v>
      </c>
      <c r="BH128" s="147">
        <f t="shared" ref="BH128:BH138" si="7">IF(N128="zníž. prenesená",J128,0)</f>
        <v>0</v>
      </c>
      <c r="BI128" s="147">
        <f t="shared" ref="BI128:BI138" si="8">IF(N128="nulová",J128,0)</f>
        <v>0</v>
      </c>
      <c r="BJ128" s="14" t="s">
        <v>124</v>
      </c>
      <c r="BK128" s="147">
        <f t="shared" ref="BK128:BK138" si="9">ROUND(I128*H128,2)</f>
        <v>0</v>
      </c>
      <c r="BL128" s="14" t="s">
        <v>123</v>
      </c>
      <c r="BM128" s="146" t="s">
        <v>348</v>
      </c>
    </row>
    <row r="129" spans="1:65" s="2" customFormat="1" ht="21.75" customHeight="1">
      <c r="A129" s="26"/>
      <c r="B129" s="134"/>
      <c r="C129" s="135" t="s">
        <v>124</v>
      </c>
      <c r="D129" s="135" t="s">
        <v>120</v>
      </c>
      <c r="E129" s="136"/>
      <c r="F129" s="137" t="s">
        <v>271</v>
      </c>
      <c r="G129" s="138" t="s">
        <v>122</v>
      </c>
      <c r="H129" s="139">
        <v>26.565000000000001</v>
      </c>
      <c r="I129" s="140"/>
      <c r="J129" s="140">
        <f t="shared" si="0"/>
        <v>0</v>
      </c>
      <c r="K129" s="141"/>
      <c r="L129" s="27"/>
      <c r="M129" s="142" t="s">
        <v>1</v>
      </c>
      <c r="N129" s="143" t="s">
        <v>33</v>
      </c>
      <c r="O129" s="144">
        <v>5.6000000000000001E-2</v>
      </c>
      <c r="P129" s="144">
        <f t="shared" si="1"/>
        <v>1.4876400000000001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6" t="s">
        <v>123</v>
      </c>
      <c r="AT129" s="146" t="s">
        <v>120</v>
      </c>
      <c r="AU129" s="146" t="s">
        <v>124</v>
      </c>
      <c r="AY129" s="14" t="s">
        <v>118</v>
      </c>
      <c r="BE129" s="147">
        <f t="shared" si="4"/>
        <v>0</v>
      </c>
      <c r="BF129" s="147">
        <f t="shared" si="5"/>
        <v>0</v>
      </c>
      <c r="BG129" s="147">
        <f t="shared" si="6"/>
        <v>0</v>
      </c>
      <c r="BH129" s="147">
        <f t="shared" si="7"/>
        <v>0</v>
      </c>
      <c r="BI129" s="147">
        <f t="shared" si="8"/>
        <v>0</v>
      </c>
      <c r="BJ129" s="14" t="s">
        <v>124</v>
      </c>
      <c r="BK129" s="147">
        <f t="shared" si="9"/>
        <v>0</v>
      </c>
      <c r="BL129" s="14" t="s">
        <v>123</v>
      </c>
      <c r="BM129" s="146" t="s">
        <v>349</v>
      </c>
    </row>
    <row r="130" spans="1:65" s="2" customFormat="1" ht="16.5" customHeight="1">
      <c r="A130" s="26"/>
      <c r="B130" s="134"/>
      <c r="C130" s="135" t="s">
        <v>129</v>
      </c>
      <c r="D130" s="135" t="s">
        <v>120</v>
      </c>
      <c r="E130" s="136"/>
      <c r="F130" s="137" t="s">
        <v>350</v>
      </c>
      <c r="G130" s="138" t="s">
        <v>122</v>
      </c>
      <c r="H130" s="139">
        <v>76.5</v>
      </c>
      <c r="I130" s="140"/>
      <c r="J130" s="140">
        <f t="shared" si="0"/>
        <v>0</v>
      </c>
      <c r="K130" s="141"/>
      <c r="L130" s="27"/>
      <c r="M130" s="142" t="s">
        <v>1</v>
      </c>
      <c r="N130" s="143" t="s">
        <v>33</v>
      </c>
      <c r="O130" s="144">
        <v>1.5089999999999999</v>
      </c>
      <c r="P130" s="144">
        <f t="shared" si="1"/>
        <v>115.43849999999999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6" t="s">
        <v>123</v>
      </c>
      <c r="AT130" s="146" t="s">
        <v>120</v>
      </c>
      <c r="AU130" s="146" t="s">
        <v>124</v>
      </c>
      <c r="AY130" s="14" t="s">
        <v>118</v>
      </c>
      <c r="BE130" s="147">
        <f t="shared" si="4"/>
        <v>0</v>
      </c>
      <c r="BF130" s="147">
        <f t="shared" si="5"/>
        <v>0</v>
      </c>
      <c r="BG130" s="147">
        <f t="shared" si="6"/>
        <v>0</v>
      </c>
      <c r="BH130" s="147">
        <f t="shared" si="7"/>
        <v>0</v>
      </c>
      <c r="BI130" s="147">
        <f t="shared" si="8"/>
        <v>0</v>
      </c>
      <c r="BJ130" s="14" t="s">
        <v>124</v>
      </c>
      <c r="BK130" s="147">
        <f t="shared" si="9"/>
        <v>0</v>
      </c>
      <c r="BL130" s="14" t="s">
        <v>123</v>
      </c>
      <c r="BM130" s="146" t="s">
        <v>351</v>
      </c>
    </row>
    <row r="131" spans="1:65" s="2" customFormat="1" ht="33" customHeight="1">
      <c r="A131" s="26"/>
      <c r="B131" s="134"/>
      <c r="C131" s="135" t="s">
        <v>123</v>
      </c>
      <c r="D131" s="135" t="s">
        <v>120</v>
      </c>
      <c r="E131" s="136"/>
      <c r="F131" s="137" t="s">
        <v>352</v>
      </c>
      <c r="G131" s="138" t="s">
        <v>122</v>
      </c>
      <c r="H131" s="139">
        <v>76.5</v>
      </c>
      <c r="I131" s="140"/>
      <c r="J131" s="140">
        <f t="shared" si="0"/>
        <v>0</v>
      </c>
      <c r="K131" s="141"/>
      <c r="L131" s="27"/>
      <c r="M131" s="142" t="s">
        <v>1</v>
      </c>
      <c r="N131" s="143" t="s">
        <v>33</v>
      </c>
      <c r="O131" s="144">
        <v>0.08</v>
      </c>
      <c r="P131" s="144">
        <f t="shared" si="1"/>
        <v>6.12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6" t="s">
        <v>123</v>
      </c>
      <c r="AT131" s="146" t="s">
        <v>120</v>
      </c>
      <c r="AU131" s="146" t="s">
        <v>124</v>
      </c>
      <c r="AY131" s="14" t="s">
        <v>118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4" t="s">
        <v>124</v>
      </c>
      <c r="BK131" s="147">
        <f t="shared" si="9"/>
        <v>0</v>
      </c>
      <c r="BL131" s="14" t="s">
        <v>123</v>
      </c>
      <c r="BM131" s="146" t="s">
        <v>353</v>
      </c>
    </row>
    <row r="132" spans="1:65" s="2" customFormat="1" ht="21.75" customHeight="1">
      <c r="A132" s="26"/>
      <c r="B132" s="134"/>
      <c r="C132" s="135" t="s">
        <v>140</v>
      </c>
      <c r="D132" s="135" t="s">
        <v>120</v>
      </c>
      <c r="E132" s="136"/>
      <c r="F132" s="137" t="s">
        <v>258</v>
      </c>
      <c r="G132" s="138" t="s">
        <v>122</v>
      </c>
      <c r="H132" s="139">
        <v>134.11199999999999</v>
      </c>
      <c r="I132" s="140"/>
      <c r="J132" s="140">
        <f t="shared" si="0"/>
        <v>0</v>
      </c>
      <c r="K132" s="141"/>
      <c r="L132" s="27"/>
      <c r="M132" s="142" t="s">
        <v>1</v>
      </c>
      <c r="N132" s="143" t="s">
        <v>33</v>
      </c>
      <c r="O132" s="144">
        <v>7.0999999999999994E-2</v>
      </c>
      <c r="P132" s="144">
        <f t="shared" si="1"/>
        <v>9.5219519999999989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6" t="s">
        <v>123</v>
      </c>
      <c r="AT132" s="146" t="s">
        <v>120</v>
      </c>
      <c r="AU132" s="146" t="s">
        <v>124</v>
      </c>
      <c r="AY132" s="14" t="s">
        <v>118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4" t="s">
        <v>124</v>
      </c>
      <c r="BK132" s="147">
        <f t="shared" si="9"/>
        <v>0</v>
      </c>
      <c r="BL132" s="14" t="s">
        <v>123</v>
      </c>
      <c r="BM132" s="146" t="s">
        <v>354</v>
      </c>
    </row>
    <row r="133" spans="1:65" s="2" customFormat="1" ht="21.75" customHeight="1">
      <c r="A133" s="26"/>
      <c r="B133" s="134"/>
      <c r="C133" s="135" t="s">
        <v>145</v>
      </c>
      <c r="D133" s="135" t="s">
        <v>120</v>
      </c>
      <c r="E133" s="136"/>
      <c r="F133" s="137" t="s">
        <v>355</v>
      </c>
      <c r="G133" s="138" t="s">
        <v>122</v>
      </c>
      <c r="H133" s="139">
        <v>134.11199999999999</v>
      </c>
      <c r="I133" s="140"/>
      <c r="J133" s="140">
        <f t="shared" si="0"/>
        <v>0</v>
      </c>
      <c r="K133" s="141"/>
      <c r="L133" s="27"/>
      <c r="M133" s="142" t="s">
        <v>1</v>
      </c>
      <c r="N133" s="143" t="s">
        <v>33</v>
      </c>
      <c r="O133" s="144">
        <v>4.2000000000000003E-2</v>
      </c>
      <c r="P133" s="144">
        <f t="shared" si="1"/>
        <v>5.6327040000000004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6" t="s">
        <v>123</v>
      </c>
      <c r="AT133" s="146" t="s">
        <v>120</v>
      </c>
      <c r="AU133" s="146" t="s">
        <v>124</v>
      </c>
      <c r="AY133" s="14" t="s">
        <v>118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4" t="s">
        <v>124</v>
      </c>
      <c r="BK133" s="147">
        <f t="shared" si="9"/>
        <v>0</v>
      </c>
      <c r="BL133" s="14" t="s">
        <v>123</v>
      </c>
      <c r="BM133" s="146" t="s">
        <v>356</v>
      </c>
    </row>
    <row r="134" spans="1:65" s="2" customFormat="1" ht="21.75" customHeight="1">
      <c r="A134" s="26"/>
      <c r="B134" s="134"/>
      <c r="C134" s="135" t="s">
        <v>149</v>
      </c>
      <c r="D134" s="135" t="s">
        <v>120</v>
      </c>
      <c r="E134" s="136"/>
      <c r="F134" s="137" t="s">
        <v>283</v>
      </c>
      <c r="G134" s="138" t="s">
        <v>122</v>
      </c>
      <c r="H134" s="139">
        <v>41.462000000000003</v>
      </c>
      <c r="I134" s="140"/>
      <c r="J134" s="140">
        <f t="shared" si="0"/>
        <v>0</v>
      </c>
      <c r="K134" s="141"/>
      <c r="L134" s="27"/>
      <c r="M134" s="142" t="s">
        <v>1</v>
      </c>
      <c r="N134" s="143" t="s">
        <v>33</v>
      </c>
      <c r="O134" s="144">
        <v>1.5009999999999999</v>
      </c>
      <c r="P134" s="144">
        <f t="shared" si="1"/>
        <v>62.234462000000001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6" t="s">
        <v>123</v>
      </c>
      <c r="AT134" s="146" t="s">
        <v>120</v>
      </c>
      <c r="AU134" s="146" t="s">
        <v>124</v>
      </c>
      <c r="AY134" s="14" t="s">
        <v>118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4" t="s">
        <v>124</v>
      </c>
      <c r="BK134" s="147">
        <f t="shared" si="9"/>
        <v>0</v>
      </c>
      <c r="BL134" s="14" t="s">
        <v>123</v>
      </c>
      <c r="BM134" s="146" t="s">
        <v>357</v>
      </c>
    </row>
    <row r="135" spans="1:65" s="2" customFormat="1" ht="21.75" customHeight="1">
      <c r="A135" s="26"/>
      <c r="B135" s="134"/>
      <c r="C135" s="148" t="s">
        <v>153</v>
      </c>
      <c r="D135" s="148" t="s">
        <v>137</v>
      </c>
      <c r="E135" s="149"/>
      <c r="F135" s="150" t="s">
        <v>358</v>
      </c>
      <c r="G135" s="151" t="s">
        <v>265</v>
      </c>
      <c r="H135" s="152">
        <v>74.632000000000005</v>
      </c>
      <c r="I135" s="153"/>
      <c r="J135" s="153">
        <f t="shared" si="0"/>
        <v>0</v>
      </c>
      <c r="K135" s="154"/>
      <c r="L135" s="155"/>
      <c r="M135" s="156" t="s">
        <v>1</v>
      </c>
      <c r="N135" s="157" t="s">
        <v>33</v>
      </c>
      <c r="O135" s="144">
        <v>0</v>
      </c>
      <c r="P135" s="144">
        <f t="shared" si="1"/>
        <v>0</v>
      </c>
      <c r="Q135" s="144">
        <v>1</v>
      </c>
      <c r="R135" s="144">
        <f t="shared" si="2"/>
        <v>74.632000000000005</v>
      </c>
      <c r="S135" s="144">
        <v>0</v>
      </c>
      <c r="T135" s="14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6" t="s">
        <v>153</v>
      </c>
      <c r="AT135" s="146" t="s">
        <v>137</v>
      </c>
      <c r="AU135" s="146" t="s">
        <v>124</v>
      </c>
      <c r="AY135" s="14" t="s">
        <v>118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4" t="s">
        <v>124</v>
      </c>
      <c r="BK135" s="147">
        <f t="shared" si="9"/>
        <v>0</v>
      </c>
      <c r="BL135" s="14" t="s">
        <v>123</v>
      </c>
      <c r="BM135" s="146" t="s">
        <v>359</v>
      </c>
    </row>
    <row r="136" spans="1:65" s="2" customFormat="1" ht="16.5" customHeight="1">
      <c r="A136" s="26"/>
      <c r="B136" s="134"/>
      <c r="C136" s="135" t="s">
        <v>132</v>
      </c>
      <c r="D136" s="135" t="s">
        <v>120</v>
      </c>
      <c r="E136" s="136"/>
      <c r="F136" s="137" t="s">
        <v>360</v>
      </c>
      <c r="G136" s="138" t="s">
        <v>247</v>
      </c>
      <c r="H136" s="139">
        <v>222</v>
      </c>
      <c r="I136" s="140"/>
      <c r="J136" s="140">
        <f t="shared" si="0"/>
        <v>0</v>
      </c>
      <c r="K136" s="141"/>
      <c r="L136" s="27"/>
      <c r="M136" s="142" t="s">
        <v>1</v>
      </c>
      <c r="N136" s="143" t="s">
        <v>33</v>
      </c>
      <c r="O136" s="144">
        <v>6.0999999999999999E-2</v>
      </c>
      <c r="P136" s="144">
        <f t="shared" si="1"/>
        <v>13.542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6" t="s">
        <v>123</v>
      </c>
      <c r="AT136" s="146" t="s">
        <v>120</v>
      </c>
      <c r="AU136" s="146" t="s">
        <v>124</v>
      </c>
      <c r="AY136" s="14" t="s">
        <v>118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4" t="s">
        <v>124</v>
      </c>
      <c r="BK136" s="147">
        <f t="shared" si="9"/>
        <v>0</v>
      </c>
      <c r="BL136" s="14" t="s">
        <v>123</v>
      </c>
      <c r="BM136" s="146" t="s">
        <v>361</v>
      </c>
    </row>
    <row r="137" spans="1:65" s="2" customFormat="1" ht="16.5" customHeight="1">
      <c r="A137" s="26"/>
      <c r="B137" s="134"/>
      <c r="C137" s="148" t="s">
        <v>158</v>
      </c>
      <c r="D137" s="148" t="s">
        <v>137</v>
      </c>
      <c r="E137" s="149"/>
      <c r="F137" s="150" t="s">
        <v>362</v>
      </c>
      <c r="G137" s="151" t="s">
        <v>193</v>
      </c>
      <c r="H137" s="152">
        <v>6.86</v>
      </c>
      <c r="I137" s="153"/>
      <c r="J137" s="153">
        <f t="shared" si="0"/>
        <v>0</v>
      </c>
      <c r="K137" s="154"/>
      <c r="L137" s="155"/>
      <c r="M137" s="156" t="s">
        <v>1</v>
      </c>
      <c r="N137" s="157" t="s">
        <v>33</v>
      </c>
      <c r="O137" s="144">
        <v>0</v>
      </c>
      <c r="P137" s="144">
        <f t="shared" si="1"/>
        <v>0</v>
      </c>
      <c r="Q137" s="144">
        <v>1E-3</v>
      </c>
      <c r="R137" s="144">
        <f t="shared" si="2"/>
        <v>6.8600000000000006E-3</v>
      </c>
      <c r="S137" s="144">
        <v>0</v>
      </c>
      <c r="T137" s="14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6" t="s">
        <v>153</v>
      </c>
      <c r="AT137" s="146" t="s">
        <v>137</v>
      </c>
      <c r="AU137" s="146" t="s">
        <v>124</v>
      </c>
      <c r="AY137" s="14" t="s">
        <v>118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4" t="s">
        <v>124</v>
      </c>
      <c r="BK137" s="147">
        <f t="shared" si="9"/>
        <v>0</v>
      </c>
      <c r="BL137" s="14" t="s">
        <v>123</v>
      </c>
      <c r="BM137" s="146" t="s">
        <v>363</v>
      </c>
    </row>
    <row r="138" spans="1:65" s="2" customFormat="1" ht="16.5" customHeight="1">
      <c r="A138" s="26"/>
      <c r="B138" s="134"/>
      <c r="C138" s="135" t="s">
        <v>162</v>
      </c>
      <c r="D138" s="135" t="s">
        <v>120</v>
      </c>
      <c r="E138" s="136"/>
      <c r="F138" s="137" t="s">
        <v>364</v>
      </c>
      <c r="G138" s="138" t="s">
        <v>247</v>
      </c>
      <c r="H138" s="139">
        <v>322</v>
      </c>
      <c r="I138" s="140"/>
      <c r="J138" s="140">
        <f t="shared" si="0"/>
        <v>0</v>
      </c>
      <c r="K138" s="141"/>
      <c r="L138" s="27"/>
      <c r="M138" s="142" t="s">
        <v>1</v>
      </c>
      <c r="N138" s="143" t="s">
        <v>33</v>
      </c>
      <c r="O138" s="144">
        <v>0.1</v>
      </c>
      <c r="P138" s="144">
        <f t="shared" si="1"/>
        <v>32.200000000000003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6" t="s">
        <v>123</v>
      </c>
      <c r="AT138" s="146" t="s">
        <v>120</v>
      </c>
      <c r="AU138" s="146" t="s">
        <v>124</v>
      </c>
      <c r="AY138" s="14" t="s">
        <v>118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4" t="s">
        <v>124</v>
      </c>
      <c r="BK138" s="147">
        <f t="shared" si="9"/>
        <v>0</v>
      </c>
      <c r="BL138" s="14" t="s">
        <v>123</v>
      </c>
      <c r="BM138" s="146" t="s">
        <v>365</v>
      </c>
    </row>
    <row r="139" spans="1:65" s="12" customFormat="1" ht="22.9" customHeight="1">
      <c r="B139" s="122"/>
      <c r="D139" s="123" t="s">
        <v>66</v>
      </c>
      <c r="E139" s="132"/>
      <c r="F139" s="132" t="s">
        <v>366</v>
      </c>
      <c r="J139" s="133">
        <f>BK139</f>
        <v>0</v>
      </c>
      <c r="L139" s="122"/>
      <c r="M139" s="126"/>
      <c r="N139" s="127"/>
      <c r="O139" s="127"/>
      <c r="P139" s="128">
        <f>SUM(P140:P141)</f>
        <v>25.6259525</v>
      </c>
      <c r="Q139" s="127"/>
      <c r="R139" s="128">
        <f>SUM(R140:R141)</f>
        <v>14.713882499999999</v>
      </c>
      <c r="S139" s="127"/>
      <c r="T139" s="129">
        <f>SUM(T140:T141)</f>
        <v>0</v>
      </c>
      <c r="AR139" s="123" t="s">
        <v>75</v>
      </c>
      <c r="AT139" s="130" t="s">
        <v>66</v>
      </c>
      <c r="AU139" s="130" t="s">
        <v>75</v>
      </c>
      <c r="AY139" s="123" t="s">
        <v>118</v>
      </c>
      <c r="BK139" s="131">
        <f>SUM(BK140:BK141)</f>
        <v>0</v>
      </c>
    </row>
    <row r="140" spans="1:65" s="2" customFormat="1" ht="21.75" customHeight="1">
      <c r="A140" s="26"/>
      <c r="B140" s="134"/>
      <c r="C140" s="135" t="s">
        <v>165</v>
      </c>
      <c r="D140" s="135" t="s">
        <v>120</v>
      </c>
      <c r="E140" s="136"/>
      <c r="F140" s="137" t="s">
        <v>367</v>
      </c>
      <c r="G140" s="138" t="s">
        <v>122</v>
      </c>
      <c r="H140" s="139">
        <v>6.75</v>
      </c>
      <c r="I140" s="140"/>
      <c r="J140" s="140">
        <f>ROUND(I140*H140,2)</f>
        <v>0</v>
      </c>
      <c r="K140" s="141"/>
      <c r="L140" s="27"/>
      <c r="M140" s="142" t="s">
        <v>1</v>
      </c>
      <c r="N140" s="143" t="s">
        <v>33</v>
      </c>
      <c r="O140" s="144">
        <v>3.5752100000000002</v>
      </c>
      <c r="P140" s="144">
        <f>O140*H140</f>
        <v>24.1326675</v>
      </c>
      <c r="Q140" s="144">
        <v>2.16499</v>
      </c>
      <c r="R140" s="144">
        <f>Q140*H140</f>
        <v>14.613682499999999</v>
      </c>
      <c r="S140" s="144">
        <v>0</v>
      </c>
      <c r="T140" s="145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6" t="s">
        <v>123</v>
      </c>
      <c r="AT140" s="146" t="s">
        <v>120</v>
      </c>
      <c r="AU140" s="146" t="s">
        <v>124</v>
      </c>
      <c r="AY140" s="14" t="s">
        <v>118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4" t="s">
        <v>124</v>
      </c>
      <c r="BK140" s="147">
        <f>ROUND(I140*H140,2)</f>
        <v>0</v>
      </c>
      <c r="BL140" s="14" t="s">
        <v>123</v>
      </c>
      <c r="BM140" s="146" t="s">
        <v>368</v>
      </c>
    </row>
    <row r="141" spans="1:65" s="2" customFormat="1" ht="21.75" customHeight="1">
      <c r="A141" s="26"/>
      <c r="B141" s="134"/>
      <c r="C141" s="135" t="s">
        <v>168</v>
      </c>
      <c r="D141" s="135" t="s">
        <v>120</v>
      </c>
      <c r="E141" s="136"/>
      <c r="F141" s="137" t="s">
        <v>369</v>
      </c>
      <c r="G141" s="138" t="s">
        <v>265</v>
      </c>
      <c r="H141" s="139">
        <v>0.1</v>
      </c>
      <c r="I141" s="140"/>
      <c r="J141" s="140">
        <f>ROUND(I141*H141,2)</f>
        <v>0</v>
      </c>
      <c r="K141" s="141"/>
      <c r="L141" s="27"/>
      <c r="M141" s="142" t="s">
        <v>1</v>
      </c>
      <c r="N141" s="143" t="s">
        <v>33</v>
      </c>
      <c r="O141" s="144">
        <v>14.93285</v>
      </c>
      <c r="P141" s="144">
        <f>O141*H141</f>
        <v>1.4932850000000002</v>
      </c>
      <c r="Q141" s="144">
        <v>1.002</v>
      </c>
      <c r="R141" s="144">
        <f>Q141*H141</f>
        <v>0.10020000000000001</v>
      </c>
      <c r="S141" s="144">
        <v>0</v>
      </c>
      <c r="T141" s="145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6" t="s">
        <v>123</v>
      </c>
      <c r="AT141" s="146" t="s">
        <v>120</v>
      </c>
      <c r="AU141" s="146" t="s">
        <v>124</v>
      </c>
      <c r="AY141" s="14" t="s">
        <v>118</v>
      </c>
      <c r="BE141" s="147">
        <f>IF(N141="základná",J141,0)</f>
        <v>0</v>
      </c>
      <c r="BF141" s="147">
        <f>IF(N141="znížená",J141,0)</f>
        <v>0</v>
      </c>
      <c r="BG141" s="147">
        <f>IF(N141="zákl. prenesená",J141,0)</f>
        <v>0</v>
      </c>
      <c r="BH141" s="147">
        <f>IF(N141="zníž. prenesená",J141,0)</f>
        <v>0</v>
      </c>
      <c r="BI141" s="147">
        <f>IF(N141="nulová",J141,0)</f>
        <v>0</v>
      </c>
      <c r="BJ141" s="14" t="s">
        <v>124</v>
      </c>
      <c r="BK141" s="147">
        <f>ROUND(I141*H141,2)</f>
        <v>0</v>
      </c>
      <c r="BL141" s="14" t="s">
        <v>123</v>
      </c>
      <c r="BM141" s="146" t="s">
        <v>370</v>
      </c>
    </row>
    <row r="142" spans="1:65" s="12" customFormat="1" ht="22.9" customHeight="1">
      <c r="B142" s="122"/>
      <c r="D142" s="123" t="s">
        <v>66</v>
      </c>
      <c r="E142" s="132"/>
      <c r="F142" s="132" t="s">
        <v>287</v>
      </c>
      <c r="J142" s="133">
        <f>BK142</f>
        <v>0</v>
      </c>
      <c r="L142" s="122"/>
      <c r="M142" s="126"/>
      <c r="N142" s="127"/>
      <c r="O142" s="127"/>
      <c r="P142" s="128">
        <f>P143</f>
        <v>15.1389</v>
      </c>
      <c r="Q142" s="127"/>
      <c r="R142" s="128">
        <f>R143</f>
        <v>22.972733999999999</v>
      </c>
      <c r="S142" s="127"/>
      <c r="T142" s="129">
        <f>T143</f>
        <v>0</v>
      </c>
      <c r="AR142" s="123" t="s">
        <v>75</v>
      </c>
      <c r="AT142" s="130" t="s">
        <v>66</v>
      </c>
      <c r="AU142" s="130" t="s">
        <v>75</v>
      </c>
      <c r="AY142" s="123" t="s">
        <v>118</v>
      </c>
      <c r="BK142" s="131">
        <f>BK143</f>
        <v>0</v>
      </c>
    </row>
    <row r="143" spans="1:65" s="2" customFormat="1" ht="21.75" customHeight="1">
      <c r="A143" s="26"/>
      <c r="B143" s="134"/>
      <c r="C143" s="135" t="s">
        <v>171</v>
      </c>
      <c r="D143" s="135" t="s">
        <v>120</v>
      </c>
      <c r="E143" s="136"/>
      <c r="F143" s="137" t="s">
        <v>371</v>
      </c>
      <c r="G143" s="138" t="s">
        <v>122</v>
      </c>
      <c r="H143" s="139">
        <v>12.15</v>
      </c>
      <c r="I143" s="140"/>
      <c r="J143" s="140">
        <f>ROUND(I143*H143,2)</f>
        <v>0</v>
      </c>
      <c r="K143" s="141"/>
      <c r="L143" s="27"/>
      <c r="M143" s="142" t="s">
        <v>1</v>
      </c>
      <c r="N143" s="143" t="s">
        <v>33</v>
      </c>
      <c r="O143" s="144">
        <v>1.246</v>
      </c>
      <c r="P143" s="144">
        <f>O143*H143</f>
        <v>15.1389</v>
      </c>
      <c r="Q143" s="144">
        <v>1.89076</v>
      </c>
      <c r="R143" s="144">
        <f>Q143*H143</f>
        <v>22.972733999999999</v>
      </c>
      <c r="S143" s="144">
        <v>0</v>
      </c>
      <c r="T143" s="145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6" t="s">
        <v>123</v>
      </c>
      <c r="AT143" s="146" t="s">
        <v>120</v>
      </c>
      <c r="AU143" s="146" t="s">
        <v>124</v>
      </c>
      <c r="AY143" s="14" t="s">
        <v>118</v>
      </c>
      <c r="BE143" s="147">
        <f>IF(N143="základná",J143,0)</f>
        <v>0</v>
      </c>
      <c r="BF143" s="147">
        <f>IF(N143="znížená",J143,0)</f>
        <v>0</v>
      </c>
      <c r="BG143" s="147">
        <f>IF(N143="zákl. prenesená",J143,0)</f>
        <v>0</v>
      </c>
      <c r="BH143" s="147">
        <f>IF(N143="zníž. prenesená",J143,0)</f>
        <v>0</v>
      </c>
      <c r="BI143" s="147">
        <f>IF(N143="nulová",J143,0)</f>
        <v>0</v>
      </c>
      <c r="BJ143" s="14" t="s">
        <v>124</v>
      </c>
      <c r="BK143" s="147">
        <f>ROUND(I143*H143,2)</f>
        <v>0</v>
      </c>
      <c r="BL143" s="14" t="s">
        <v>123</v>
      </c>
      <c r="BM143" s="146" t="s">
        <v>372</v>
      </c>
    </row>
    <row r="144" spans="1:65" s="12" customFormat="1" ht="22.9" customHeight="1">
      <c r="B144" s="122"/>
      <c r="D144" s="123" t="s">
        <v>66</v>
      </c>
      <c r="E144" s="132"/>
      <c r="F144" s="132" t="s">
        <v>260</v>
      </c>
      <c r="J144" s="133">
        <f>BK144</f>
        <v>0</v>
      </c>
      <c r="L144" s="122"/>
      <c r="M144" s="126"/>
      <c r="N144" s="127"/>
      <c r="O144" s="127"/>
      <c r="P144" s="128">
        <f>SUM(P145:P147)</f>
        <v>308.89459999999997</v>
      </c>
      <c r="Q144" s="127"/>
      <c r="R144" s="128">
        <f>SUM(R145:R147)</f>
        <v>121.46194200000001</v>
      </c>
      <c r="S144" s="127"/>
      <c r="T144" s="129">
        <f>SUM(T145:T147)</f>
        <v>0</v>
      </c>
      <c r="AR144" s="123" t="s">
        <v>75</v>
      </c>
      <c r="AT144" s="130" t="s">
        <v>66</v>
      </c>
      <c r="AU144" s="130" t="s">
        <v>75</v>
      </c>
      <c r="AY144" s="123" t="s">
        <v>118</v>
      </c>
      <c r="BK144" s="131">
        <f>SUM(BK145:BK147)</f>
        <v>0</v>
      </c>
    </row>
    <row r="145" spans="1:65" s="2" customFormat="1" ht="33" customHeight="1">
      <c r="A145" s="26"/>
      <c r="B145" s="134"/>
      <c r="C145" s="135" t="s">
        <v>174</v>
      </c>
      <c r="D145" s="135" t="s">
        <v>120</v>
      </c>
      <c r="E145" s="136"/>
      <c r="F145" s="137" t="s">
        <v>373</v>
      </c>
      <c r="G145" s="138" t="s">
        <v>247</v>
      </c>
      <c r="H145" s="139">
        <v>32.200000000000003</v>
      </c>
      <c r="I145" s="140"/>
      <c r="J145" s="140">
        <f>ROUND(I145*H145,2)</f>
        <v>0</v>
      </c>
      <c r="K145" s="141"/>
      <c r="L145" s="27"/>
      <c r="M145" s="142" t="s">
        <v>1</v>
      </c>
      <c r="N145" s="143" t="s">
        <v>33</v>
      </c>
      <c r="O145" s="144">
        <v>0.66800000000000004</v>
      </c>
      <c r="P145" s="144">
        <f>O145*H145</f>
        <v>21.509600000000002</v>
      </c>
      <c r="Q145" s="144">
        <v>0.39561000000000002</v>
      </c>
      <c r="R145" s="144">
        <f>Q145*H145</f>
        <v>12.738642000000002</v>
      </c>
      <c r="S145" s="144">
        <v>0</v>
      </c>
      <c r="T145" s="145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6" t="s">
        <v>123</v>
      </c>
      <c r="AT145" s="146" t="s">
        <v>120</v>
      </c>
      <c r="AU145" s="146" t="s">
        <v>124</v>
      </c>
      <c r="AY145" s="14" t="s">
        <v>118</v>
      </c>
      <c r="BE145" s="147">
        <f>IF(N145="základná",J145,0)</f>
        <v>0</v>
      </c>
      <c r="BF145" s="147">
        <f>IF(N145="znížená",J145,0)</f>
        <v>0</v>
      </c>
      <c r="BG145" s="147">
        <f>IF(N145="zákl. prenesená",J145,0)</f>
        <v>0</v>
      </c>
      <c r="BH145" s="147">
        <f>IF(N145="zníž. prenesená",J145,0)</f>
        <v>0</v>
      </c>
      <c r="BI145" s="147">
        <f>IF(N145="nulová",J145,0)</f>
        <v>0</v>
      </c>
      <c r="BJ145" s="14" t="s">
        <v>124</v>
      </c>
      <c r="BK145" s="147">
        <f>ROUND(I145*H145,2)</f>
        <v>0</v>
      </c>
      <c r="BL145" s="14" t="s">
        <v>123</v>
      </c>
      <c r="BM145" s="146" t="s">
        <v>374</v>
      </c>
    </row>
    <row r="146" spans="1:65" s="2" customFormat="1" ht="33" customHeight="1">
      <c r="A146" s="26"/>
      <c r="B146" s="134"/>
      <c r="C146" s="135" t="s">
        <v>177</v>
      </c>
      <c r="D146" s="135" t="s">
        <v>120</v>
      </c>
      <c r="E146" s="136"/>
      <c r="F146" s="137" t="s">
        <v>375</v>
      </c>
      <c r="G146" s="138" t="s">
        <v>247</v>
      </c>
      <c r="H146" s="139">
        <v>483</v>
      </c>
      <c r="I146" s="140"/>
      <c r="J146" s="140">
        <f>ROUND(I146*H146,2)</f>
        <v>0</v>
      </c>
      <c r="K146" s="141"/>
      <c r="L146" s="27"/>
      <c r="M146" s="142" t="s">
        <v>1</v>
      </c>
      <c r="N146" s="143" t="s">
        <v>33</v>
      </c>
      <c r="O146" s="144">
        <v>0.59499999999999997</v>
      </c>
      <c r="P146" s="144">
        <f>O146*H146</f>
        <v>287.38499999999999</v>
      </c>
      <c r="Q146" s="144">
        <v>9.2499999999999999E-2</v>
      </c>
      <c r="R146" s="144">
        <f>Q146*H146</f>
        <v>44.677500000000002</v>
      </c>
      <c r="S146" s="144">
        <v>0</v>
      </c>
      <c r="T146" s="145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6" t="s">
        <v>123</v>
      </c>
      <c r="AT146" s="146" t="s">
        <v>120</v>
      </c>
      <c r="AU146" s="146" t="s">
        <v>124</v>
      </c>
      <c r="AY146" s="14" t="s">
        <v>118</v>
      </c>
      <c r="BE146" s="147">
        <f>IF(N146="základná",J146,0)</f>
        <v>0</v>
      </c>
      <c r="BF146" s="147">
        <f>IF(N146="znížená",J146,0)</f>
        <v>0</v>
      </c>
      <c r="BG146" s="147">
        <f>IF(N146="zákl. prenesená",J146,0)</f>
        <v>0</v>
      </c>
      <c r="BH146" s="147">
        <f>IF(N146="zníž. prenesená",J146,0)</f>
        <v>0</v>
      </c>
      <c r="BI146" s="147">
        <f>IF(N146="nulová",J146,0)</f>
        <v>0</v>
      </c>
      <c r="BJ146" s="14" t="s">
        <v>124</v>
      </c>
      <c r="BK146" s="147">
        <f>ROUND(I146*H146,2)</f>
        <v>0</v>
      </c>
      <c r="BL146" s="14" t="s">
        <v>123</v>
      </c>
      <c r="BM146" s="146" t="s">
        <v>376</v>
      </c>
    </row>
    <row r="147" spans="1:65" s="2" customFormat="1" ht="16.5" customHeight="1">
      <c r="A147" s="26"/>
      <c r="B147" s="134"/>
      <c r="C147" s="148" t="s">
        <v>180</v>
      </c>
      <c r="D147" s="148" t="s">
        <v>137</v>
      </c>
      <c r="E147" s="149"/>
      <c r="F147" s="150" t="s">
        <v>377</v>
      </c>
      <c r="G147" s="151" t="s">
        <v>247</v>
      </c>
      <c r="H147" s="152">
        <v>492.66</v>
      </c>
      <c r="I147" s="153"/>
      <c r="J147" s="153">
        <f>ROUND(I147*H147,2)</f>
        <v>0</v>
      </c>
      <c r="K147" s="154"/>
      <c r="L147" s="155"/>
      <c r="M147" s="156" t="s">
        <v>1</v>
      </c>
      <c r="N147" s="157" t="s">
        <v>33</v>
      </c>
      <c r="O147" s="144">
        <v>0</v>
      </c>
      <c r="P147" s="144">
        <f>O147*H147</f>
        <v>0</v>
      </c>
      <c r="Q147" s="144">
        <v>0.13</v>
      </c>
      <c r="R147" s="144">
        <f>Q147*H147</f>
        <v>64.0458</v>
      </c>
      <c r="S147" s="144">
        <v>0</v>
      </c>
      <c r="T147" s="145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6" t="s">
        <v>153</v>
      </c>
      <c r="AT147" s="146" t="s">
        <v>137</v>
      </c>
      <c r="AU147" s="146" t="s">
        <v>124</v>
      </c>
      <c r="AY147" s="14" t="s">
        <v>118</v>
      </c>
      <c r="BE147" s="147">
        <f>IF(N147="základná",J147,0)</f>
        <v>0</v>
      </c>
      <c r="BF147" s="147">
        <f>IF(N147="znížená",J147,0)</f>
        <v>0</v>
      </c>
      <c r="BG147" s="147">
        <f>IF(N147="zákl. prenesená",J147,0)</f>
        <v>0</v>
      </c>
      <c r="BH147" s="147">
        <f>IF(N147="zníž. prenesená",J147,0)</f>
        <v>0</v>
      </c>
      <c r="BI147" s="147">
        <f>IF(N147="nulová",J147,0)</f>
        <v>0</v>
      </c>
      <c r="BJ147" s="14" t="s">
        <v>124</v>
      </c>
      <c r="BK147" s="147">
        <f>ROUND(I147*H147,2)</f>
        <v>0</v>
      </c>
      <c r="BL147" s="14" t="s">
        <v>123</v>
      </c>
      <c r="BM147" s="146" t="s">
        <v>378</v>
      </c>
    </row>
    <row r="148" spans="1:65" s="12" customFormat="1" ht="22.9" customHeight="1">
      <c r="B148" s="122"/>
      <c r="D148" s="123" t="s">
        <v>66</v>
      </c>
      <c r="E148" s="132"/>
      <c r="F148" s="132" t="s">
        <v>379</v>
      </c>
      <c r="J148" s="133">
        <f>BK148</f>
        <v>0</v>
      </c>
      <c r="L148" s="122"/>
      <c r="M148" s="126"/>
      <c r="N148" s="127"/>
      <c r="O148" s="127"/>
      <c r="P148" s="128">
        <f>SUM(P149:P150)</f>
        <v>71.134199999999993</v>
      </c>
      <c r="Q148" s="127"/>
      <c r="R148" s="128">
        <f>SUM(R149:R150)</f>
        <v>61.485210000000002</v>
      </c>
      <c r="S148" s="127"/>
      <c r="T148" s="129">
        <f>SUM(T149:T150)</f>
        <v>0</v>
      </c>
      <c r="AR148" s="123" t="s">
        <v>75</v>
      </c>
      <c r="AT148" s="130" t="s">
        <v>66</v>
      </c>
      <c r="AU148" s="130" t="s">
        <v>75</v>
      </c>
      <c r="AY148" s="123" t="s">
        <v>118</v>
      </c>
      <c r="BK148" s="131">
        <f>SUM(BK149:BK150)</f>
        <v>0</v>
      </c>
    </row>
    <row r="149" spans="1:65" s="2" customFormat="1" ht="21.75" customHeight="1">
      <c r="A149" s="26"/>
      <c r="B149" s="134"/>
      <c r="C149" s="135" t="s">
        <v>183</v>
      </c>
      <c r="D149" s="135" t="s">
        <v>120</v>
      </c>
      <c r="E149" s="136"/>
      <c r="F149" s="137" t="s">
        <v>380</v>
      </c>
      <c r="G149" s="138" t="s">
        <v>122</v>
      </c>
      <c r="H149" s="139">
        <v>27</v>
      </c>
      <c r="I149" s="140"/>
      <c r="J149" s="140">
        <f>ROUND(I149*H149,2)</f>
        <v>0</v>
      </c>
      <c r="K149" s="141"/>
      <c r="L149" s="27"/>
      <c r="M149" s="142" t="s">
        <v>1</v>
      </c>
      <c r="N149" s="143" t="s">
        <v>33</v>
      </c>
      <c r="O149" s="144">
        <v>2.323</v>
      </c>
      <c r="P149" s="144">
        <f>O149*H149</f>
        <v>62.720999999999997</v>
      </c>
      <c r="Q149" s="144">
        <v>2.23543</v>
      </c>
      <c r="R149" s="144">
        <f>Q149*H149</f>
        <v>60.356610000000003</v>
      </c>
      <c r="S149" s="144">
        <v>0</v>
      </c>
      <c r="T149" s="145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6" t="s">
        <v>123</v>
      </c>
      <c r="AT149" s="146" t="s">
        <v>120</v>
      </c>
      <c r="AU149" s="146" t="s">
        <v>124</v>
      </c>
      <c r="AY149" s="14" t="s">
        <v>118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4" t="s">
        <v>124</v>
      </c>
      <c r="BK149" s="147">
        <f>ROUND(I149*H149,2)</f>
        <v>0</v>
      </c>
      <c r="BL149" s="14" t="s">
        <v>123</v>
      </c>
      <c r="BM149" s="146" t="s">
        <v>381</v>
      </c>
    </row>
    <row r="150" spans="1:65" s="2" customFormat="1" ht="33" customHeight="1">
      <c r="A150" s="26"/>
      <c r="B150" s="134"/>
      <c r="C150" s="135" t="s">
        <v>186</v>
      </c>
      <c r="D150" s="135" t="s">
        <v>120</v>
      </c>
      <c r="E150" s="136"/>
      <c r="F150" s="137" t="s">
        <v>382</v>
      </c>
      <c r="G150" s="138" t="s">
        <v>247</v>
      </c>
      <c r="H150" s="139">
        <v>180</v>
      </c>
      <c r="I150" s="140"/>
      <c r="J150" s="140">
        <f>ROUND(I150*H150,2)</f>
        <v>0</v>
      </c>
      <c r="K150" s="141"/>
      <c r="L150" s="27"/>
      <c r="M150" s="142" t="s">
        <v>1</v>
      </c>
      <c r="N150" s="143" t="s">
        <v>33</v>
      </c>
      <c r="O150" s="144">
        <v>4.6739999999999997E-2</v>
      </c>
      <c r="P150" s="144">
        <f>O150*H150</f>
        <v>8.4131999999999998</v>
      </c>
      <c r="Q150" s="144">
        <v>6.2700000000000004E-3</v>
      </c>
      <c r="R150" s="144">
        <f>Q150*H150</f>
        <v>1.1286</v>
      </c>
      <c r="S150" s="144">
        <v>0</v>
      </c>
      <c r="T150" s="145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6" t="s">
        <v>123</v>
      </c>
      <c r="AT150" s="146" t="s">
        <v>120</v>
      </c>
      <c r="AU150" s="146" t="s">
        <v>124</v>
      </c>
      <c r="AY150" s="14" t="s">
        <v>118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4" t="s">
        <v>124</v>
      </c>
      <c r="BK150" s="147">
        <f>ROUND(I150*H150,2)</f>
        <v>0</v>
      </c>
      <c r="BL150" s="14" t="s">
        <v>123</v>
      </c>
      <c r="BM150" s="146" t="s">
        <v>383</v>
      </c>
    </row>
    <row r="151" spans="1:65" s="12" customFormat="1" ht="22.9" customHeight="1">
      <c r="B151" s="122"/>
      <c r="D151" s="123" t="s">
        <v>66</v>
      </c>
      <c r="E151" s="132"/>
      <c r="F151" s="132" t="s">
        <v>304</v>
      </c>
      <c r="J151" s="133">
        <f>BK151</f>
        <v>0</v>
      </c>
      <c r="L151" s="122"/>
      <c r="M151" s="126"/>
      <c r="N151" s="127"/>
      <c r="O151" s="127"/>
      <c r="P151" s="128">
        <f>SUM(P152:P165)</f>
        <v>36.980000000000004</v>
      </c>
      <c r="Q151" s="127"/>
      <c r="R151" s="128">
        <f>SUM(R152:R165)</f>
        <v>2.9993400000000001</v>
      </c>
      <c r="S151" s="127"/>
      <c r="T151" s="129">
        <f>SUM(T152:T165)</f>
        <v>0</v>
      </c>
      <c r="AR151" s="123" t="s">
        <v>75</v>
      </c>
      <c r="AT151" s="130" t="s">
        <v>66</v>
      </c>
      <c r="AU151" s="130" t="s">
        <v>75</v>
      </c>
      <c r="AY151" s="123" t="s">
        <v>118</v>
      </c>
      <c r="BK151" s="131">
        <f>SUM(BK152:BK165)</f>
        <v>0</v>
      </c>
    </row>
    <row r="152" spans="1:65" s="2" customFormat="1" ht="21.75" customHeight="1">
      <c r="A152" s="26"/>
      <c r="B152" s="134"/>
      <c r="C152" s="135" t="s">
        <v>7</v>
      </c>
      <c r="D152" s="135" t="s">
        <v>120</v>
      </c>
      <c r="E152" s="136"/>
      <c r="F152" s="137" t="s">
        <v>384</v>
      </c>
      <c r="G152" s="138" t="s">
        <v>142</v>
      </c>
      <c r="H152" s="139">
        <v>8</v>
      </c>
      <c r="I152" s="140"/>
      <c r="J152" s="140">
        <f t="shared" ref="J152:J165" si="10">ROUND(I152*H152,2)</f>
        <v>0</v>
      </c>
      <c r="K152" s="141"/>
      <c r="L152" s="27"/>
      <c r="M152" s="142" t="s">
        <v>1</v>
      </c>
      <c r="N152" s="143" t="s">
        <v>33</v>
      </c>
      <c r="O152" s="144">
        <v>4.7E-2</v>
      </c>
      <c r="P152" s="144">
        <f t="shared" ref="P152:P165" si="11">O152*H152</f>
        <v>0.376</v>
      </c>
      <c r="Q152" s="144">
        <v>1.0000000000000001E-5</v>
      </c>
      <c r="R152" s="144">
        <f t="shared" ref="R152:R165" si="12">Q152*H152</f>
        <v>8.0000000000000007E-5</v>
      </c>
      <c r="S152" s="144">
        <v>0</v>
      </c>
      <c r="T152" s="145">
        <f t="shared" ref="T152:T165" si="13"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6" t="s">
        <v>123</v>
      </c>
      <c r="AT152" s="146" t="s">
        <v>120</v>
      </c>
      <c r="AU152" s="146" t="s">
        <v>124</v>
      </c>
      <c r="AY152" s="14" t="s">
        <v>118</v>
      </c>
      <c r="BE152" s="147">
        <f t="shared" ref="BE152:BE165" si="14">IF(N152="základná",J152,0)</f>
        <v>0</v>
      </c>
      <c r="BF152" s="147">
        <f t="shared" ref="BF152:BF165" si="15">IF(N152="znížená",J152,0)</f>
        <v>0</v>
      </c>
      <c r="BG152" s="147">
        <f t="shared" ref="BG152:BG165" si="16">IF(N152="zákl. prenesená",J152,0)</f>
        <v>0</v>
      </c>
      <c r="BH152" s="147">
        <f t="shared" ref="BH152:BH165" si="17">IF(N152="zníž. prenesená",J152,0)</f>
        <v>0</v>
      </c>
      <c r="BI152" s="147">
        <f t="shared" ref="BI152:BI165" si="18">IF(N152="nulová",J152,0)</f>
        <v>0</v>
      </c>
      <c r="BJ152" s="14" t="s">
        <v>124</v>
      </c>
      <c r="BK152" s="147">
        <f t="shared" ref="BK152:BK165" si="19">ROUND(I152*H152,2)</f>
        <v>0</v>
      </c>
      <c r="BL152" s="14" t="s">
        <v>123</v>
      </c>
      <c r="BM152" s="146" t="s">
        <v>385</v>
      </c>
    </row>
    <row r="153" spans="1:65" s="2" customFormat="1" ht="21.75" customHeight="1">
      <c r="A153" s="26"/>
      <c r="B153" s="134"/>
      <c r="C153" s="148" t="s">
        <v>191</v>
      </c>
      <c r="D153" s="148" t="s">
        <v>137</v>
      </c>
      <c r="E153" s="149"/>
      <c r="F153" s="150" t="s">
        <v>386</v>
      </c>
      <c r="G153" s="151" t="s">
        <v>151</v>
      </c>
      <c r="H153" s="152">
        <v>8</v>
      </c>
      <c r="I153" s="153"/>
      <c r="J153" s="153">
        <f t="shared" si="10"/>
        <v>0</v>
      </c>
      <c r="K153" s="154"/>
      <c r="L153" s="155"/>
      <c r="M153" s="156" t="s">
        <v>1</v>
      </c>
      <c r="N153" s="157" t="s">
        <v>33</v>
      </c>
      <c r="O153" s="144">
        <v>0</v>
      </c>
      <c r="P153" s="144">
        <f t="shared" si="11"/>
        <v>0</v>
      </c>
      <c r="Q153" s="144">
        <v>4.1999999999999997E-3</v>
      </c>
      <c r="R153" s="144">
        <f t="shared" si="12"/>
        <v>3.3599999999999998E-2</v>
      </c>
      <c r="S153" s="144">
        <v>0</v>
      </c>
      <c r="T153" s="14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6" t="s">
        <v>153</v>
      </c>
      <c r="AT153" s="146" t="s">
        <v>137</v>
      </c>
      <c r="AU153" s="146" t="s">
        <v>124</v>
      </c>
      <c r="AY153" s="14" t="s">
        <v>118</v>
      </c>
      <c r="BE153" s="147">
        <f t="shared" si="14"/>
        <v>0</v>
      </c>
      <c r="BF153" s="147">
        <f t="shared" si="15"/>
        <v>0</v>
      </c>
      <c r="BG153" s="147">
        <f t="shared" si="16"/>
        <v>0</v>
      </c>
      <c r="BH153" s="147">
        <f t="shared" si="17"/>
        <v>0</v>
      </c>
      <c r="BI153" s="147">
        <f t="shared" si="18"/>
        <v>0</v>
      </c>
      <c r="BJ153" s="14" t="s">
        <v>124</v>
      </c>
      <c r="BK153" s="147">
        <f t="shared" si="19"/>
        <v>0</v>
      </c>
      <c r="BL153" s="14" t="s">
        <v>123</v>
      </c>
      <c r="BM153" s="146" t="s">
        <v>387</v>
      </c>
    </row>
    <row r="154" spans="1:65" s="2" customFormat="1" ht="21.75" customHeight="1">
      <c r="A154" s="26"/>
      <c r="B154" s="134"/>
      <c r="C154" s="135" t="s">
        <v>195</v>
      </c>
      <c r="D154" s="135" t="s">
        <v>120</v>
      </c>
      <c r="E154" s="136"/>
      <c r="F154" s="137" t="s">
        <v>388</v>
      </c>
      <c r="G154" s="138" t="s">
        <v>142</v>
      </c>
      <c r="H154" s="139">
        <v>135</v>
      </c>
      <c r="I154" s="140"/>
      <c r="J154" s="140">
        <f t="shared" si="10"/>
        <v>0</v>
      </c>
      <c r="K154" s="141"/>
      <c r="L154" s="27"/>
      <c r="M154" s="142" t="s">
        <v>1</v>
      </c>
      <c r="N154" s="143" t="s">
        <v>33</v>
      </c>
      <c r="O154" s="144">
        <v>5.8000000000000003E-2</v>
      </c>
      <c r="P154" s="144">
        <f t="shared" si="11"/>
        <v>7.83</v>
      </c>
      <c r="Q154" s="144">
        <v>2.0000000000000002E-5</v>
      </c>
      <c r="R154" s="144">
        <f t="shared" si="12"/>
        <v>2.7000000000000001E-3</v>
      </c>
      <c r="S154" s="144">
        <v>0</v>
      </c>
      <c r="T154" s="145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6" t="s">
        <v>123</v>
      </c>
      <c r="AT154" s="146" t="s">
        <v>120</v>
      </c>
      <c r="AU154" s="146" t="s">
        <v>124</v>
      </c>
      <c r="AY154" s="14" t="s">
        <v>118</v>
      </c>
      <c r="BE154" s="147">
        <f t="shared" si="14"/>
        <v>0</v>
      </c>
      <c r="BF154" s="147">
        <f t="shared" si="15"/>
        <v>0</v>
      </c>
      <c r="BG154" s="147">
        <f t="shared" si="16"/>
        <v>0</v>
      </c>
      <c r="BH154" s="147">
        <f t="shared" si="17"/>
        <v>0</v>
      </c>
      <c r="BI154" s="147">
        <f t="shared" si="18"/>
        <v>0</v>
      </c>
      <c r="BJ154" s="14" t="s">
        <v>124</v>
      </c>
      <c r="BK154" s="147">
        <f t="shared" si="19"/>
        <v>0</v>
      </c>
      <c r="BL154" s="14" t="s">
        <v>123</v>
      </c>
      <c r="BM154" s="146" t="s">
        <v>389</v>
      </c>
    </row>
    <row r="155" spans="1:65" s="2" customFormat="1" ht="21.75" customHeight="1">
      <c r="A155" s="26"/>
      <c r="B155" s="134"/>
      <c r="C155" s="148" t="s">
        <v>198</v>
      </c>
      <c r="D155" s="148" t="s">
        <v>137</v>
      </c>
      <c r="E155" s="149"/>
      <c r="F155" s="150" t="s">
        <v>390</v>
      </c>
      <c r="G155" s="151" t="s">
        <v>151</v>
      </c>
      <c r="H155" s="152">
        <v>27</v>
      </c>
      <c r="I155" s="153"/>
      <c r="J155" s="153">
        <f t="shared" si="10"/>
        <v>0</v>
      </c>
      <c r="K155" s="154"/>
      <c r="L155" s="155"/>
      <c r="M155" s="156" t="s">
        <v>1</v>
      </c>
      <c r="N155" s="157" t="s">
        <v>33</v>
      </c>
      <c r="O155" s="144">
        <v>0</v>
      </c>
      <c r="P155" s="144">
        <f t="shared" si="11"/>
        <v>0</v>
      </c>
      <c r="Q155" s="144">
        <v>5.5960000000000003E-2</v>
      </c>
      <c r="R155" s="144">
        <f t="shared" si="12"/>
        <v>1.51092</v>
      </c>
      <c r="S155" s="144">
        <v>0</v>
      </c>
      <c r="T155" s="14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6" t="s">
        <v>153</v>
      </c>
      <c r="AT155" s="146" t="s">
        <v>137</v>
      </c>
      <c r="AU155" s="146" t="s">
        <v>124</v>
      </c>
      <c r="AY155" s="14" t="s">
        <v>118</v>
      </c>
      <c r="BE155" s="147">
        <f t="shared" si="14"/>
        <v>0</v>
      </c>
      <c r="BF155" s="147">
        <f t="shared" si="15"/>
        <v>0</v>
      </c>
      <c r="BG155" s="147">
        <f t="shared" si="16"/>
        <v>0</v>
      </c>
      <c r="BH155" s="147">
        <f t="shared" si="17"/>
        <v>0</v>
      </c>
      <c r="BI155" s="147">
        <f t="shared" si="18"/>
        <v>0</v>
      </c>
      <c r="BJ155" s="14" t="s">
        <v>124</v>
      </c>
      <c r="BK155" s="147">
        <f t="shared" si="19"/>
        <v>0</v>
      </c>
      <c r="BL155" s="14" t="s">
        <v>123</v>
      </c>
      <c r="BM155" s="146" t="s">
        <v>391</v>
      </c>
    </row>
    <row r="156" spans="1:65" s="2" customFormat="1" ht="21.75" customHeight="1">
      <c r="A156" s="26"/>
      <c r="B156" s="134"/>
      <c r="C156" s="135" t="s">
        <v>201</v>
      </c>
      <c r="D156" s="135" t="s">
        <v>120</v>
      </c>
      <c r="E156" s="136"/>
      <c r="F156" s="137" t="s">
        <v>392</v>
      </c>
      <c r="G156" s="138" t="s">
        <v>151</v>
      </c>
      <c r="H156" s="139">
        <v>8</v>
      </c>
      <c r="I156" s="140"/>
      <c r="J156" s="140">
        <f t="shared" si="10"/>
        <v>0</v>
      </c>
      <c r="K156" s="141"/>
      <c r="L156" s="27"/>
      <c r="M156" s="142" t="s">
        <v>1</v>
      </c>
      <c r="N156" s="143" t="s">
        <v>33</v>
      </c>
      <c r="O156" s="144">
        <v>0.34200000000000003</v>
      </c>
      <c r="P156" s="144">
        <f t="shared" si="11"/>
        <v>2.7360000000000002</v>
      </c>
      <c r="Q156" s="144">
        <v>6.9999999999999994E-5</v>
      </c>
      <c r="R156" s="144">
        <f t="shared" si="12"/>
        <v>5.5999999999999995E-4</v>
      </c>
      <c r="S156" s="144">
        <v>0</v>
      </c>
      <c r="T156" s="14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6" t="s">
        <v>123</v>
      </c>
      <c r="AT156" s="146" t="s">
        <v>120</v>
      </c>
      <c r="AU156" s="146" t="s">
        <v>124</v>
      </c>
      <c r="AY156" s="14" t="s">
        <v>118</v>
      </c>
      <c r="BE156" s="147">
        <f t="shared" si="14"/>
        <v>0</v>
      </c>
      <c r="BF156" s="147">
        <f t="shared" si="15"/>
        <v>0</v>
      </c>
      <c r="BG156" s="147">
        <f t="shared" si="16"/>
        <v>0</v>
      </c>
      <c r="BH156" s="147">
        <f t="shared" si="17"/>
        <v>0</v>
      </c>
      <c r="BI156" s="147">
        <f t="shared" si="18"/>
        <v>0</v>
      </c>
      <c r="BJ156" s="14" t="s">
        <v>124</v>
      </c>
      <c r="BK156" s="147">
        <f t="shared" si="19"/>
        <v>0</v>
      </c>
      <c r="BL156" s="14" t="s">
        <v>123</v>
      </c>
      <c r="BM156" s="146" t="s">
        <v>393</v>
      </c>
    </row>
    <row r="157" spans="1:65" s="2" customFormat="1" ht="16.5" customHeight="1">
      <c r="A157" s="26"/>
      <c r="B157" s="134"/>
      <c r="C157" s="148" t="s">
        <v>204</v>
      </c>
      <c r="D157" s="148" t="s">
        <v>137</v>
      </c>
      <c r="E157" s="149"/>
      <c r="F157" s="150" t="s">
        <v>394</v>
      </c>
      <c r="G157" s="151" t="s">
        <v>151</v>
      </c>
      <c r="H157" s="152">
        <v>4</v>
      </c>
      <c r="I157" s="153"/>
      <c r="J157" s="153">
        <f t="shared" si="10"/>
        <v>0</v>
      </c>
      <c r="K157" s="154"/>
      <c r="L157" s="155"/>
      <c r="M157" s="156" t="s">
        <v>1</v>
      </c>
      <c r="N157" s="157" t="s">
        <v>33</v>
      </c>
      <c r="O157" s="144">
        <v>0</v>
      </c>
      <c r="P157" s="144">
        <f t="shared" si="11"/>
        <v>0</v>
      </c>
      <c r="Q157" s="144">
        <v>1.1000000000000001E-3</v>
      </c>
      <c r="R157" s="144">
        <f t="shared" si="12"/>
        <v>4.4000000000000003E-3</v>
      </c>
      <c r="S157" s="144">
        <v>0</v>
      </c>
      <c r="T157" s="14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6" t="s">
        <v>153</v>
      </c>
      <c r="AT157" s="146" t="s">
        <v>137</v>
      </c>
      <c r="AU157" s="146" t="s">
        <v>124</v>
      </c>
      <c r="AY157" s="14" t="s">
        <v>118</v>
      </c>
      <c r="BE157" s="147">
        <f t="shared" si="14"/>
        <v>0</v>
      </c>
      <c r="BF157" s="147">
        <f t="shared" si="15"/>
        <v>0</v>
      </c>
      <c r="BG157" s="147">
        <f t="shared" si="16"/>
        <v>0</v>
      </c>
      <c r="BH157" s="147">
        <f t="shared" si="17"/>
        <v>0</v>
      </c>
      <c r="BI157" s="147">
        <f t="shared" si="18"/>
        <v>0</v>
      </c>
      <c r="BJ157" s="14" t="s">
        <v>124</v>
      </c>
      <c r="BK157" s="147">
        <f t="shared" si="19"/>
        <v>0</v>
      </c>
      <c r="BL157" s="14" t="s">
        <v>123</v>
      </c>
      <c r="BM157" s="146" t="s">
        <v>395</v>
      </c>
    </row>
    <row r="158" spans="1:65" s="2" customFormat="1" ht="16.5" customHeight="1">
      <c r="A158" s="26"/>
      <c r="B158" s="134"/>
      <c r="C158" s="148" t="s">
        <v>207</v>
      </c>
      <c r="D158" s="148" t="s">
        <v>137</v>
      </c>
      <c r="E158" s="149"/>
      <c r="F158" s="150" t="s">
        <v>396</v>
      </c>
      <c r="G158" s="151" t="s">
        <v>151</v>
      </c>
      <c r="H158" s="152">
        <v>4</v>
      </c>
      <c r="I158" s="153"/>
      <c r="J158" s="153">
        <f t="shared" si="10"/>
        <v>0</v>
      </c>
      <c r="K158" s="154"/>
      <c r="L158" s="155"/>
      <c r="M158" s="156" t="s">
        <v>1</v>
      </c>
      <c r="N158" s="157" t="s">
        <v>33</v>
      </c>
      <c r="O158" s="144">
        <v>0</v>
      </c>
      <c r="P158" s="144">
        <f t="shared" si="11"/>
        <v>0</v>
      </c>
      <c r="Q158" s="144">
        <v>1E-3</v>
      </c>
      <c r="R158" s="144">
        <f t="shared" si="12"/>
        <v>4.0000000000000001E-3</v>
      </c>
      <c r="S158" s="144">
        <v>0</v>
      </c>
      <c r="T158" s="14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6" t="s">
        <v>153</v>
      </c>
      <c r="AT158" s="146" t="s">
        <v>137</v>
      </c>
      <c r="AU158" s="146" t="s">
        <v>124</v>
      </c>
      <c r="AY158" s="14" t="s">
        <v>118</v>
      </c>
      <c r="BE158" s="147">
        <f t="shared" si="14"/>
        <v>0</v>
      </c>
      <c r="BF158" s="147">
        <f t="shared" si="15"/>
        <v>0</v>
      </c>
      <c r="BG158" s="147">
        <f t="shared" si="16"/>
        <v>0</v>
      </c>
      <c r="BH158" s="147">
        <f t="shared" si="17"/>
        <v>0</v>
      </c>
      <c r="BI158" s="147">
        <f t="shared" si="18"/>
        <v>0</v>
      </c>
      <c r="BJ158" s="14" t="s">
        <v>124</v>
      </c>
      <c r="BK158" s="147">
        <f t="shared" si="19"/>
        <v>0</v>
      </c>
      <c r="BL158" s="14" t="s">
        <v>123</v>
      </c>
      <c r="BM158" s="146" t="s">
        <v>397</v>
      </c>
    </row>
    <row r="159" spans="1:65" s="2" customFormat="1" ht="16.5" customHeight="1">
      <c r="A159" s="26"/>
      <c r="B159" s="134"/>
      <c r="C159" s="135" t="s">
        <v>210</v>
      </c>
      <c r="D159" s="135" t="s">
        <v>120</v>
      </c>
      <c r="E159" s="136"/>
      <c r="F159" s="137" t="s">
        <v>398</v>
      </c>
      <c r="G159" s="138" t="s">
        <v>151</v>
      </c>
      <c r="H159" s="139">
        <v>4</v>
      </c>
      <c r="I159" s="140"/>
      <c r="J159" s="140">
        <f t="shared" si="10"/>
        <v>0</v>
      </c>
      <c r="K159" s="141"/>
      <c r="L159" s="27"/>
      <c r="M159" s="142" t="s">
        <v>1</v>
      </c>
      <c r="N159" s="143" t="s">
        <v>33</v>
      </c>
      <c r="O159" s="144">
        <v>0.28999999999999998</v>
      </c>
      <c r="P159" s="144">
        <f t="shared" si="11"/>
        <v>1.1599999999999999</v>
      </c>
      <c r="Q159" s="144">
        <v>1E-4</v>
      </c>
      <c r="R159" s="144">
        <f t="shared" si="12"/>
        <v>4.0000000000000002E-4</v>
      </c>
      <c r="S159" s="144">
        <v>0</v>
      </c>
      <c r="T159" s="14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6" t="s">
        <v>123</v>
      </c>
      <c r="AT159" s="146" t="s">
        <v>120</v>
      </c>
      <c r="AU159" s="146" t="s">
        <v>124</v>
      </c>
      <c r="AY159" s="14" t="s">
        <v>118</v>
      </c>
      <c r="BE159" s="147">
        <f t="shared" si="14"/>
        <v>0</v>
      </c>
      <c r="BF159" s="147">
        <f t="shared" si="15"/>
        <v>0</v>
      </c>
      <c r="BG159" s="147">
        <f t="shared" si="16"/>
        <v>0</v>
      </c>
      <c r="BH159" s="147">
        <f t="shared" si="17"/>
        <v>0</v>
      </c>
      <c r="BI159" s="147">
        <f t="shared" si="18"/>
        <v>0</v>
      </c>
      <c r="BJ159" s="14" t="s">
        <v>124</v>
      </c>
      <c r="BK159" s="147">
        <f t="shared" si="19"/>
        <v>0</v>
      </c>
      <c r="BL159" s="14" t="s">
        <v>123</v>
      </c>
      <c r="BM159" s="146" t="s">
        <v>399</v>
      </c>
    </row>
    <row r="160" spans="1:65" s="2" customFormat="1" ht="21.75" customHeight="1">
      <c r="A160" s="26"/>
      <c r="B160" s="134"/>
      <c r="C160" s="148" t="s">
        <v>213</v>
      </c>
      <c r="D160" s="148" t="s">
        <v>137</v>
      </c>
      <c r="E160" s="149"/>
      <c r="F160" s="150" t="s">
        <v>400</v>
      </c>
      <c r="G160" s="151" t="s">
        <v>151</v>
      </c>
      <c r="H160" s="152">
        <v>4</v>
      </c>
      <c r="I160" s="153"/>
      <c r="J160" s="153">
        <f t="shared" si="10"/>
        <v>0</v>
      </c>
      <c r="K160" s="154"/>
      <c r="L160" s="155"/>
      <c r="M160" s="156" t="s">
        <v>1</v>
      </c>
      <c r="N160" s="157" t="s">
        <v>33</v>
      </c>
      <c r="O160" s="144">
        <v>0</v>
      </c>
      <c r="P160" s="144">
        <f t="shared" si="11"/>
        <v>0</v>
      </c>
      <c r="Q160" s="144">
        <v>9.9299999999999996E-3</v>
      </c>
      <c r="R160" s="144">
        <f t="shared" si="12"/>
        <v>3.9719999999999998E-2</v>
      </c>
      <c r="S160" s="144">
        <v>0</v>
      </c>
      <c r="T160" s="14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6" t="s">
        <v>153</v>
      </c>
      <c r="AT160" s="146" t="s">
        <v>137</v>
      </c>
      <c r="AU160" s="146" t="s">
        <v>124</v>
      </c>
      <c r="AY160" s="14" t="s">
        <v>118</v>
      </c>
      <c r="BE160" s="147">
        <f t="shared" si="14"/>
        <v>0</v>
      </c>
      <c r="BF160" s="147">
        <f t="shared" si="15"/>
        <v>0</v>
      </c>
      <c r="BG160" s="147">
        <f t="shared" si="16"/>
        <v>0</v>
      </c>
      <c r="BH160" s="147">
        <f t="shared" si="17"/>
        <v>0</v>
      </c>
      <c r="BI160" s="147">
        <f t="shared" si="18"/>
        <v>0</v>
      </c>
      <c r="BJ160" s="14" t="s">
        <v>124</v>
      </c>
      <c r="BK160" s="147">
        <f t="shared" si="19"/>
        <v>0</v>
      </c>
      <c r="BL160" s="14" t="s">
        <v>123</v>
      </c>
      <c r="BM160" s="146" t="s">
        <v>401</v>
      </c>
    </row>
    <row r="161" spans="1:65" s="2" customFormat="1" ht="16.5" customHeight="1">
      <c r="A161" s="26"/>
      <c r="B161" s="134"/>
      <c r="C161" s="135" t="s">
        <v>216</v>
      </c>
      <c r="D161" s="135" t="s">
        <v>120</v>
      </c>
      <c r="E161" s="136"/>
      <c r="F161" s="137" t="s">
        <v>402</v>
      </c>
      <c r="G161" s="138" t="s">
        <v>151</v>
      </c>
      <c r="H161" s="139">
        <v>5</v>
      </c>
      <c r="I161" s="140"/>
      <c r="J161" s="140">
        <f t="shared" si="10"/>
        <v>0</v>
      </c>
      <c r="K161" s="141"/>
      <c r="L161" s="27"/>
      <c r="M161" s="142" t="s">
        <v>1</v>
      </c>
      <c r="N161" s="143" t="s">
        <v>33</v>
      </c>
      <c r="O161" s="144">
        <v>1.55</v>
      </c>
      <c r="P161" s="144">
        <f t="shared" si="11"/>
        <v>7.75</v>
      </c>
      <c r="Q161" s="144">
        <v>0</v>
      </c>
      <c r="R161" s="144">
        <f t="shared" si="12"/>
        <v>0</v>
      </c>
      <c r="S161" s="144">
        <v>0</v>
      </c>
      <c r="T161" s="14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6" t="s">
        <v>123</v>
      </c>
      <c r="AT161" s="146" t="s">
        <v>120</v>
      </c>
      <c r="AU161" s="146" t="s">
        <v>124</v>
      </c>
      <c r="AY161" s="14" t="s">
        <v>118</v>
      </c>
      <c r="BE161" s="147">
        <f t="shared" si="14"/>
        <v>0</v>
      </c>
      <c r="BF161" s="147">
        <f t="shared" si="15"/>
        <v>0</v>
      </c>
      <c r="BG161" s="147">
        <f t="shared" si="16"/>
        <v>0</v>
      </c>
      <c r="BH161" s="147">
        <f t="shared" si="17"/>
        <v>0</v>
      </c>
      <c r="BI161" s="147">
        <f t="shared" si="18"/>
        <v>0</v>
      </c>
      <c r="BJ161" s="14" t="s">
        <v>124</v>
      </c>
      <c r="BK161" s="147">
        <f t="shared" si="19"/>
        <v>0</v>
      </c>
      <c r="BL161" s="14" t="s">
        <v>123</v>
      </c>
      <c r="BM161" s="146" t="s">
        <v>403</v>
      </c>
    </row>
    <row r="162" spans="1:65" s="2" customFormat="1" ht="16.5" customHeight="1">
      <c r="A162" s="26"/>
      <c r="B162" s="134"/>
      <c r="C162" s="148" t="s">
        <v>219</v>
      </c>
      <c r="D162" s="148" t="s">
        <v>137</v>
      </c>
      <c r="E162" s="149"/>
      <c r="F162" s="150" t="s">
        <v>404</v>
      </c>
      <c r="G162" s="151" t="s">
        <v>151</v>
      </c>
      <c r="H162" s="152">
        <v>5</v>
      </c>
      <c r="I162" s="153"/>
      <c r="J162" s="153">
        <f t="shared" si="10"/>
        <v>0</v>
      </c>
      <c r="K162" s="154"/>
      <c r="L162" s="155"/>
      <c r="M162" s="156" t="s">
        <v>1</v>
      </c>
      <c r="N162" s="157" t="s">
        <v>33</v>
      </c>
      <c r="O162" s="144">
        <v>0</v>
      </c>
      <c r="P162" s="144">
        <f t="shared" si="11"/>
        <v>0</v>
      </c>
      <c r="Q162" s="144">
        <v>7.7999999999999996E-3</v>
      </c>
      <c r="R162" s="144">
        <f t="shared" si="12"/>
        <v>3.9E-2</v>
      </c>
      <c r="S162" s="144">
        <v>0</v>
      </c>
      <c r="T162" s="145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6" t="s">
        <v>153</v>
      </c>
      <c r="AT162" s="146" t="s">
        <v>137</v>
      </c>
      <c r="AU162" s="146" t="s">
        <v>124</v>
      </c>
      <c r="AY162" s="14" t="s">
        <v>118</v>
      </c>
      <c r="BE162" s="147">
        <f t="shared" si="14"/>
        <v>0</v>
      </c>
      <c r="BF162" s="147">
        <f t="shared" si="15"/>
        <v>0</v>
      </c>
      <c r="BG162" s="147">
        <f t="shared" si="16"/>
        <v>0</v>
      </c>
      <c r="BH162" s="147">
        <f t="shared" si="17"/>
        <v>0</v>
      </c>
      <c r="BI162" s="147">
        <f t="shared" si="18"/>
        <v>0</v>
      </c>
      <c r="BJ162" s="14" t="s">
        <v>124</v>
      </c>
      <c r="BK162" s="147">
        <f t="shared" si="19"/>
        <v>0</v>
      </c>
      <c r="BL162" s="14" t="s">
        <v>123</v>
      </c>
      <c r="BM162" s="146" t="s">
        <v>405</v>
      </c>
    </row>
    <row r="163" spans="1:65" s="2" customFormat="1" ht="21.75" customHeight="1">
      <c r="A163" s="26"/>
      <c r="B163" s="134"/>
      <c r="C163" s="135" t="s">
        <v>223</v>
      </c>
      <c r="D163" s="135" t="s">
        <v>120</v>
      </c>
      <c r="E163" s="136"/>
      <c r="F163" s="137" t="s">
        <v>406</v>
      </c>
      <c r="G163" s="138" t="s">
        <v>151</v>
      </c>
      <c r="H163" s="139">
        <v>4</v>
      </c>
      <c r="I163" s="140"/>
      <c r="J163" s="140">
        <f t="shared" si="10"/>
        <v>0</v>
      </c>
      <c r="K163" s="141"/>
      <c r="L163" s="27"/>
      <c r="M163" s="142" t="s">
        <v>1</v>
      </c>
      <c r="N163" s="143" t="s">
        <v>33</v>
      </c>
      <c r="O163" s="144">
        <v>4.282</v>
      </c>
      <c r="P163" s="144">
        <f t="shared" si="11"/>
        <v>17.128</v>
      </c>
      <c r="Q163" s="144">
        <v>0.34099000000000002</v>
      </c>
      <c r="R163" s="144">
        <f t="shared" si="12"/>
        <v>1.3639600000000001</v>
      </c>
      <c r="S163" s="144">
        <v>0</v>
      </c>
      <c r="T163" s="145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6" t="s">
        <v>123</v>
      </c>
      <c r="AT163" s="146" t="s">
        <v>120</v>
      </c>
      <c r="AU163" s="146" t="s">
        <v>124</v>
      </c>
      <c r="AY163" s="14" t="s">
        <v>118</v>
      </c>
      <c r="BE163" s="147">
        <f t="shared" si="14"/>
        <v>0</v>
      </c>
      <c r="BF163" s="147">
        <f t="shared" si="15"/>
        <v>0</v>
      </c>
      <c r="BG163" s="147">
        <f t="shared" si="16"/>
        <v>0</v>
      </c>
      <c r="BH163" s="147">
        <f t="shared" si="17"/>
        <v>0</v>
      </c>
      <c r="BI163" s="147">
        <f t="shared" si="18"/>
        <v>0</v>
      </c>
      <c r="BJ163" s="14" t="s">
        <v>124</v>
      </c>
      <c r="BK163" s="147">
        <f t="shared" si="19"/>
        <v>0</v>
      </c>
      <c r="BL163" s="14" t="s">
        <v>123</v>
      </c>
      <c r="BM163" s="146" t="s">
        <v>407</v>
      </c>
    </row>
    <row r="164" spans="1:65" s="2" customFormat="1" ht="16.5" customHeight="1">
      <c r="A164" s="26"/>
      <c r="B164" s="134"/>
      <c r="C164" s="148" t="s">
        <v>226</v>
      </c>
      <c r="D164" s="148" t="s">
        <v>137</v>
      </c>
      <c r="E164" s="149"/>
      <c r="F164" s="150" t="s">
        <v>408</v>
      </c>
      <c r="G164" s="151" t="s">
        <v>151</v>
      </c>
      <c r="H164" s="152">
        <v>4</v>
      </c>
      <c r="I164" s="153"/>
      <c r="J164" s="153">
        <f t="shared" si="10"/>
        <v>0</v>
      </c>
      <c r="K164" s="154"/>
      <c r="L164" s="155"/>
      <c r="M164" s="156" t="s">
        <v>1</v>
      </c>
      <c r="N164" s="157" t="s">
        <v>33</v>
      </c>
      <c r="O164" s="144">
        <v>0</v>
      </c>
      <c r="P164" s="144">
        <f t="shared" si="11"/>
        <v>0</v>
      </c>
      <c r="Q164" s="144">
        <v>0</v>
      </c>
      <c r="R164" s="144">
        <f t="shared" si="12"/>
        <v>0</v>
      </c>
      <c r="S164" s="144">
        <v>0</v>
      </c>
      <c r="T164" s="14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6" t="s">
        <v>153</v>
      </c>
      <c r="AT164" s="146" t="s">
        <v>137</v>
      </c>
      <c r="AU164" s="146" t="s">
        <v>124</v>
      </c>
      <c r="AY164" s="14" t="s">
        <v>118</v>
      </c>
      <c r="BE164" s="147">
        <f t="shared" si="14"/>
        <v>0</v>
      </c>
      <c r="BF164" s="147">
        <f t="shared" si="15"/>
        <v>0</v>
      </c>
      <c r="BG164" s="147">
        <f t="shared" si="16"/>
        <v>0</v>
      </c>
      <c r="BH164" s="147">
        <f t="shared" si="17"/>
        <v>0</v>
      </c>
      <c r="BI164" s="147">
        <f t="shared" si="18"/>
        <v>0</v>
      </c>
      <c r="BJ164" s="14" t="s">
        <v>124</v>
      </c>
      <c r="BK164" s="147">
        <f t="shared" si="19"/>
        <v>0</v>
      </c>
      <c r="BL164" s="14" t="s">
        <v>123</v>
      </c>
      <c r="BM164" s="146" t="s">
        <v>409</v>
      </c>
    </row>
    <row r="165" spans="1:65" s="2" customFormat="1" ht="16.5" customHeight="1">
      <c r="A165" s="26"/>
      <c r="B165" s="134"/>
      <c r="C165" s="148" t="s">
        <v>230</v>
      </c>
      <c r="D165" s="148" t="s">
        <v>137</v>
      </c>
      <c r="E165" s="149"/>
      <c r="F165" s="150" t="s">
        <v>410</v>
      </c>
      <c r="G165" s="151" t="s">
        <v>151</v>
      </c>
      <c r="H165" s="152">
        <v>4</v>
      </c>
      <c r="I165" s="153"/>
      <c r="J165" s="153">
        <f t="shared" si="10"/>
        <v>0</v>
      </c>
      <c r="K165" s="154"/>
      <c r="L165" s="155"/>
      <c r="M165" s="156" t="s">
        <v>1</v>
      </c>
      <c r="N165" s="157" t="s">
        <v>33</v>
      </c>
      <c r="O165" s="144">
        <v>0</v>
      </c>
      <c r="P165" s="144">
        <f t="shared" si="11"/>
        <v>0</v>
      </c>
      <c r="Q165" s="144">
        <v>0</v>
      </c>
      <c r="R165" s="144">
        <f t="shared" si="12"/>
        <v>0</v>
      </c>
      <c r="S165" s="144">
        <v>0</v>
      </c>
      <c r="T165" s="14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6" t="s">
        <v>153</v>
      </c>
      <c r="AT165" s="146" t="s">
        <v>137</v>
      </c>
      <c r="AU165" s="146" t="s">
        <v>124</v>
      </c>
      <c r="AY165" s="14" t="s">
        <v>118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4" t="s">
        <v>124</v>
      </c>
      <c r="BK165" s="147">
        <f t="shared" si="19"/>
        <v>0</v>
      </c>
      <c r="BL165" s="14" t="s">
        <v>123</v>
      </c>
      <c r="BM165" s="146" t="s">
        <v>411</v>
      </c>
    </row>
    <row r="166" spans="1:65" s="12" customFormat="1" ht="22.9" customHeight="1">
      <c r="B166" s="122"/>
      <c r="D166" s="123" t="s">
        <v>66</v>
      </c>
      <c r="E166" s="132"/>
      <c r="F166" s="132" t="s">
        <v>133</v>
      </c>
      <c r="J166" s="133">
        <f>BK166</f>
        <v>0</v>
      </c>
      <c r="L166" s="122"/>
      <c r="M166" s="126"/>
      <c r="N166" s="127"/>
      <c r="O166" s="127"/>
      <c r="P166" s="128">
        <f>SUM(P167:P177)</f>
        <v>341.61017499999997</v>
      </c>
      <c r="Q166" s="127"/>
      <c r="R166" s="128">
        <f>SUM(R167:R177)</f>
        <v>195.47738525000003</v>
      </c>
      <c r="S166" s="127"/>
      <c r="T166" s="129">
        <f>SUM(T167:T177)</f>
        <v>14.850000000000001</v>
      </c>
      <c r="AR166" s="123" t="s">
        <v>75</v>
      </c>
      <c r="AT166" s="130" t="s">
        <v>66</v>
      </c>
      <c r="AU166" s="130" t="s">
        <v>75</v>
      </c>
      <c r="AY166" s="123" t="s">
        <v>118</v>
      </c>
      <c r="BK166" s="131">
        <f>SUM(BK167:BK177)</f>
        <v>0</v>
      </c>
    </row>
    <row r="167" spans="1:65" s="2" customFormat="1" ht="21.75" customHeight="1">
      <c r="A167" s="26"/>
      <c r="B167" s="134"/>
      <c r="C167" s="135" t="s">
        <v>233</v>
      </c>
      <c r="D167" s="135" t="s">
        <v>120</v>
      </c>
      <c r="E167" s="136"/>
      <c r="F167" s="137" t="s">
        <v>309</v>
      </c>
      <c r="G167" s="138" t="s">
        <v>142</v>
      </c>
      <c r="H167" s="139">
        <v>322</v>
      </c>
      <c r="I167" s="140"/>
      <c r="J167" s="140">
        <f t="shared" ref="J167:J177" si="20">ROUND(I167*H167,2)</f>
        <v>0</v>
      </c>
      <c r="K167" s="141"/>
      <c r="L167" s="27"/>
      <c r="M167" s="142" t="s">
        <v>1</v>
      </c>
      <c r="N167" s="143" t="s">
        <v>33</v>
      </c>
      <c r="O167" s="144">
        <v>0.27</v>
      </c>
      <c r="P167" s="144">
        <f t="shared" ref="P167:P177" si="21">O167*H167</f>
        <v>86.940000000000012</v>
      </c>
      <c r="Q167" s="144">
        <v>0.15223</v>
      </c>
      <c r="R167" s="144">
        <f t="shared" ref="R167:R177" si="22">Q167*H167</f>
        <v>49.018059999999998</v>
      </c>
      <c r="S167" s="144">
        <v>0</v>
      </c>
      <c r="T167" s="145">
        <f t="shared" ref="T167:T177" si="23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6" t="s">
        <v>123</v>
      </c>
      <c r="AT167" s="146" t="s">
        <v>120</v>
      </c>
      <c r="AU167" s="146" t="s">
        <v>124</v>
      </c>
      <c r="AY167" s="14" t="s">
        <v>118</v>
      </c>
      <c r="BE167" s="147">
        <f t="shared" ref="BE167:BE177" si="24">IF(N167="základná",J167,0)</f>
        <v>0</v>
      </c>
      <c r="BF167" s="147">
        <f t="shared" ref="BF167:BF177" si="25">IF(N167="znížená",J167,0)</f>
        <v>0</v>
      </c>
      <c r="BG167" s="147">
        <f t="shared" ref="BG167:BG177" si="26">IF(N167="zákl. prenesená",J167,0)</f>
        <v>0</v>
      </c>
      <c r="BH167" s="147">
        <f t="shared" ref="BH167:BH177" si="27">IF(N167="zníž. prenesená",J167,0)</f>
        <v>0</v>
      </c>
      <c r="BI167" s="147">
        <f t="shared" ref="BI167:BI177" si="28">IF(N167="nulová",J167,0)</f>
        <v>0</v>
      </c>
      <c r="BJ167" s="14" t="s">
        <v>124</v>
      </c>
      <c r="BK167" s="147">
        <f t="shared" ref="BK167:BK177" si="29">ROUND(I167*H167,2)</f>
        <v>0</v>
      </c>
      <c r="BL167" s="14" t="s">
        <v>123</v>
      </c>
      <c r="BM167" s="146" t="s">
        <v>412</v>
      </c>
    </row>
    <row r="168" spans="1:65" s="2" customFormat="1" ht="21.75" customHeight="1">
      <c r="A168" s="26"/>
      <c r="B168" s="134"/>
      <c r="C168" s="148" t="s">
        <v>236</v>
      </c>
      <c r="D168" s="148" t="s">
        <v>137</v>
      </c>
      <c r="E168" s="149"/>
      <c r="F168" s="150" t="s">
        <v>311</v>
      </c>
      <c r="G168" s="151" t="s">
        <v>151</v>
      </c>
      <c r="H168" s="152">
        <v>325.22000000000003</v>
      </c>
      <c r="I168" s="153"/>
      <c r="J168" s="153">
        <f t="shared" si="20"/>
        <v>0</v>
      </c>
      <c r="K168" s="154"/>
      <c r="L168" s="155"/>
      <c r="M168" s="156" t="s">
        <v>1</v>
      </c>
      <c r="N168" s="157" t="s">
        <v>33</v>
      </c>
      <c r="O168" s="144">
        <v>0</v>
      </c>
      <c r="P168" s="144">
        <f t="shared" si="21"/>
        <v>0</v>
      </c>
      <c r="Q168" s="144">
        <v>8.5000000000000006E-2</v>
      </c>
      <c r="R168" s="144">
        <f t="shared" si="22"/>
        <v>27.643700000000003</v>
      </c>
      <c r="S168" s="144">
        <v>0</v>
      </c>
      <c r="T168" s="145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6" t="s">
        <v>153</v>
      </c>
      <c r="AT168" s="146" t="s">
        <v>137</v>
      </c>
      <c r="AU168" s="146" t="s">
        <v>124</v>
      </c>
      <c r="AY168" s="14" t="s">
        <v>118</v>
      </c>
      <c r="BE168" s="147">
        <f t="shared" si="24"/>
        <v>0</v>
      </c>
      <c r="BF168" s="147">
        <f t="shared" si="25"/>
        <v>0</v>
      </c>
      <c r="BG168" s="147">
        <f t="shared" si="26"/>
        <v>0</v>
      </c>
      <c r="BH168" s="147">
        <f t="shared" si="27"/>
        <v>0</v>
      </c>
      <c r="BI168" s="147">
        <f t="shared" si="28"/>
        <v>0</v>
      </c>
      <c r="BJ168" s="14" t="s">
        <v>124</v>
      </c>
      <c r="BK168" s="147">
        <f t="shared" si="29"/>
        <v>0</v>
      </c>
      <c r="BL168" s="14" t="s">
        <v>123</v>
      </c>
      <c r="BM168" s="146" t="s">
        <v>413</v>
      </c>
    </row>
    <row r="169" spans="1:65" s="2" customFormat="1" ht="33" customHeight="1">
      <c r="A169" s="26"/>
      <c r="B169" s="134"/>
      <c r="C169" s="135" t="s">
        <v>239</v>
      </c>
      <c r="D169" s="135" t="s">
        <v>120</v>
      </c>
      <c r="E169" s="136"/>
      <c r="F169" s="137" t="s">
        <v>414</v>
      </c>
      <c r="G169" s="138" t="s">
        <v>142</v>
      </c>
      <c r="H169" s="139">
        <v>322</v>
      </c>
      <c r="I169" s="140"/>
      <c r="J169" s="140">
        <f t="shared" si="20"/>
        <v>0</v>
      </c>
      <c r="K169" s="141"/>
      <c r="L169" s="27"/>
      <c r="M169" s="142" t="s">
        <v>1</v>
      </c>
      <c r="N169" s="143" t="s">
        <v>33</v>
      </c>
      <c r="O169" s="144">
        <v>0.13200000000000001</v>
      </c>
      <c r="P169" s="144">
        <f t="shared" si="21"/>
        <v>42.504000000000005</v>
      </c>
      <c r="Q169" s="144">
        <v>9.7930000000000003E-2</v>
      </c>
      <c r="R169" s="144">
        <f t="shared" si="22"/>
        <v>31.533460000000002</v>
      </c>
      <c r="S169" s="144">
        <v>0</v>
      </c>
      <c r="T169" s="145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6" t="s">
        <v>123</v>
      </c>
      <c r="AT169" s="146" t="s">
        <v>120</v>
      </c>
      <c r="AU169" s="146" t="s">
        <v>124</v>
      </c>
      <c r="AY169" s="14" t="s">
        <v>118</v>
      </c>
      <c r="BE169" s="147">
        <f t="shared" si="24"/>
        <v>0</v>
      </c>
      <c r="BF169" s="147">
        <f t="shared" si="25"/>
        <v>0</v>
      </c>
      <c r="BG169" s="147">
        <f t="shared" si="26"/>
        <v>0</v>
      </c>
      <c r="BH169" s="147">
        <f t="shared" si="27"/>
        <v>0</v>
      </c>
      <c r="BI169" s="147">
        <f t="shared" si="28"/>
        <v>0</v>
      </c>
      <c r="BJ169" s="14" t="s">
        <v>124</v>
      </c>
      <c r="BK169" s="147">
        <f t="shared" si="29"/>
        <v>0</v>
      </c>
      <c r="BL169" s="14" t="s">
        <v>123</v>
      </c>
      <c r="BM169" s="146" t="s">
        <v>415</v>
      </c>
    </row>
    <row r="170" spans="1:65" s="2" customFormat="1" ht="16.5" customHeight="1">
      <c r="A170" s="26"/>
      <c r="B170" s="134"/>
      <c r="C170" s="148" t="s">
        <v>242</v>
      </c>
      <c r="D170" s="148" t="s">
        <v>137</v>
      </c>
      <c r="E170" s="149"/>
      <c r="F170" s="150" t="s">
        <v>416</v>
      </c>
      <c r="G170" s="151" t="s">
        <v>151</v>
      </c>
      <c r="H170" s="152">
        <v>325.22000000000003</v>
      </c>
      <c r="I170" s="153"/>
      <c r="J170" s="153">
        <f t="shared" si="20"/>
        <v>0</v>
      </c>
      <c r="K170" s="154"/>
      <c r="L170" s="155"/>
      <c r="M170" s="156" t="s">
        <v>1</v>
      </c>
      <c r="N170" s="157" t="s">
        <v>33</v>
      </c>
      <c r="O170" s="144">
        <v>0</v>
      </c>
      <c r="P170" s="144">
        <f t="shared" si="21"/>
        <v>0</v>
      </c>
      <c r="Q170" s="144">
        <v>2.3E-2</v>
      </c>
      <c r="R170" s="144">
        <f t="shared" si="22"/>
        <v>7.4800600000000008</v>
      </c>
      <c r="S170" s="144">
        <v>0</v>
      </c>
      <c r="T170" s="145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6" t="s">
        <v>153</v>
      </c>
      <c r="AT170" s="146" t="s">
        <v>137</v>
      </c>
      <c r="AU170" s="146" t="s">
        <v>124</v>
      </c>
      <c r="AY170" s="14" t="s">
        <v>118</v>
      </c>
      <c r="BE170" s="147">
        <f t="shared" si="24"/>
        <v>0</v>
      </c>
      <c r="BF170" s="147">
        <f t="shared" si="25"/>
        <v>0</v>
      </c>
      <c r="BG170" s="147">
        <f t="shared" si="26"/>
        <v>0</v>
      </c>
      <c r="BH170" s="147">
        <f t="shared" si="27"/>
        <v>0</v>
      </c>
      <c r="BI170" s="147">
        <f t="shared" si="28"/>
        <v>0</v>
      </c>
      <c r="BJ170" s="14" t="s">
        <v>124</v>
      </c>
      <c r="BK170" s="147">
        <f t="shared" si="29"/>
        <v>0</v>
      </c>
      <c r="BL170" s="14" t="s">
        <v>123</v>
      </c>
      <c r="BM170" s="146" t="s">
        <v>417</v>
      </c>
    </row>
    <row r="171" spans="1:65" s="2" customFormat="1" ht="21.75" customHeight="1">
      <c r="A171" s="26"/>
      <c r="B171" s="134"/>
      <c r="C171" s="135" t="s">
        <v>245</v>
      </c>
      <c r="D171" s="135" t="s">
        <v>120</v>
      </c>
      <c r="E171" s="136"/>
      <c r="F171" s="137" t="s">
        <v>313</v>
      </c>
      <c r="G171" s="138" t="s">
        <v>122</v>
      </c>
      <c r="H171" s="139">
        <v>36.225000000000001</v>
      </c>
      <c r="I171" s="140"/>
      <c r="J171" s="140">
        <f t="shared" si="20"/>
        <v>0</v>
      </c>
      <c r="K171" s="141"/>
      <c r="L171" s="27"/>
      <c r="M171" s="142" t="s">
        <v>1</v>
      </c>
      <c r="N171" s="143" t="s">
        <v>33</v>
      </c>
      <c r="O171" s="144">
        <v>1.363</v>
      </c>
      <c r="P171" s="144">
        <f t="shared" si="21"/>
        <v>49.374675000000003</v>
      </c>
      <c r="Q171" s="144">
        <v>2.2010900000000002</v>
      </c>
      <c r="R171" s="144">
        <f t="shared" si="22"/>
        <v>79.734485250000006</v>
      </c>
      <c r="S171" s="144">
        <v>0</v>
      </c>
      <c r="T171" s="145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6" t="s">
        <v>123</v>
      </c>
      <c r="AT171" s="146" t="s">
        <v>120</v>
      </c>
      <c r="AU171" s="146" t="s">
        <v>124</v>
      </c>
      <c r="AY171" s="14" t="s">
        <v>118</v>
      </c>
      <c r="BE171" s="147">
        <f t="shared" si="24"/>
        <v>0</v>
      </c>
      <c r="BF171" s="147">
        <f t="shared" si="25"/>
        <v>0</v>
      </c>
      <c r="BG171" s="147">
        <f t="shared" si="26"/>
        <v>0</v>
      </c>
      <c r="BH171" s="147">
        <f t="shared" si="27"/>
        <v>0</v>
      </c>
      <c r="BI171" s="147">
        <f t="shared" si="28"/>
        <v>0</v>
      </c>
      <c r="BJ171" s="14" t="s">
        <v>124</v>
      </c>
      <c r="BK171" s="147">
        <f t="shared" si="29"/>
        <v>0</v>
      </c>
      <c r="BL171" s="14" t="s">
        <v>123</v>
      </c>
      <c r="BM171" s="146" t="s">
        <v>418</v>
      </c>
    </row>
    <row r="172" spans="1:65" s="2" customFormat="1" ht="21.75" customHeight="1">
      <c r="A172" s="26"/>
      <c r="B172" s="134"/>
      <c r="C172" s="135" t="s">
        <v>249</v>
      </c>
      <c r="D172" s="135" t="s">
        <v>120</v>
      </c>
      <c r="E172" s="136"/>
      <c r="F172" s="137" t="s">
        <v>419</v>
      </c>
      <c r="G172" s="138" t="s">
        <v>142</v>
      </c>
      <c r="H172" s="139">
        <v>322</v>
      </c>
      <c r="I172" s="140"/>
      <c r="J172" s="140">
        <f t="shared" si="20"/>
        <v>0</v>
      </c>
      <c r="K172" s="141"/>
      <c r="L172" s="27"/>
      <c r="M172" s="142" t="s">
        <v>1</v>
      </c>
      <c r="N172" s="143" t="s">
        <v>33</v>
      </c>
      <c r="O172" s="144">
        <v>0.19500000000000001</v>
      </c>
      <c r="P172" s="144">
        <f t="shared" si="21"/>
        <v>62.79</v>
      </c>
      <c r="Q172" s="144">
        <v>2.1000000000000001E-4</v>
      </c>
      <c r="R172" s="144">
        <f t="shared" si="22"/>
        <v>6.762E-2</v>
      </c>
      <c r="S172" s="144">
        <v>0</v>
      </c>
      <c r="T172" s="145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6" t="s">
        <v>123</v>
      </c>
      <c r="AT172" s="146" t="s">
        <v>120</v>
      </c>
      <c r="AU172" s="146" t="s">
        <v>124</v>
      </c>
      <c r="AY172" s="14" t="s">
        <v>118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4" t="s">
        <v>124</v>
      </c>
      <c r="BK172" s="147">
        <f t="shared" si="29"/>
        <v>0</v>
      </c>
      <c r="BL172" s="14" t="s">
        <v>123</v>
      </c>
      <c r="BM172" s="146" t="s">
        <v>420</v>
      </c>
    </row>
    <row r="173" spans="1:65" s="2" customFormat="1" ht="21.75" customHeight="1">
      <c r="A173" s="26"/>
      <c r="B173" s="134"/>
      <c r="C173" s="135" t="s">
        <v>252</v>
      </c>
      <c r="D173" s="135" t="s">
        <v>120</v>
      </c>
      <c r="E173" s="136"/>
      <c r="F173" s="137" t="s">
        <v>421</v>
      </c>
      <c r="G173" s="138" t="s">
        <v>142</v>
      </c>
      <c r="H173" s="139">
        <v>322</v>
      </c>
      <c r="I173" s="140"/>
      <c r="J173" s="140">
        <f t="shared" si="20"/>
        <v>0</v>
      </c>
      <c r="K173" s="141"/>
      <c r="L173" s="27"/>
      <c r="M173" s="142" t="s">
        <v>1</v>
      </c>
      <c r="N173" s="143" t="s">
        <v>33</v>
      </c>
      <c r="O173" s="144">
        <v>0.14499999999999999</v>
      </c>
      <c r="P173" s="144">
        <f t="shared" si="21"/>
        <v>46.69</v>
      </c>
      <c r="Q173" s="144">
        <v>0</v>
      </c>
      <c r="R173" s="144">
        <f t="shared" si="22"/>
        <v>0</v>
      </c>
      <c r="S173" s="144">
        <v>0</v>
      </c>
      <c r="T173" s="145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6" t="s">
        <v>123</v>
      </c>
      <c r="AT173" s="146" t="s">
        <v>120</v>
      </c>
      <c r="AU173" s="146" t="s">
        <v>124</v>
      </c>
      <c r="AY173" s="14" t="s">
        <v>118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4" t="s">
        <v>124</v>
      </c>
      <c r="BK173" s="147">
        <f t="shared" si="29"/>
        <v>0</v>
      </c>
      <c r="BL173" s="14" t="s">
        <v>123</v>
      </c>
      <c r="BM173" s="146" t="s">
        <v>422</v>
      </c>
    </row>
    <row r="174" spans="1:65" s="2" customFormat="1" ht="21.75" customHeight="1">
      <c r="A174" s="26"/>
      <c r="B174" s="134"/>
      <c r="C174" s="135" t="s">
        <v>423</v>
      </c>
      <c r="D174" s="135" t="s">
        <v>120</v>
      </c>
      <c r="E174" s="136"/>
      <c r="F174" s="137" t="s">
        <v>424</v>
      </c>
      <c r="G174" s="138" t="s">
        <v>122</v>
      </c>
      <c r="H174" s="139">
        <v>6.75</v>
      </c>
      <c r="I174" s="140"/>
      <c r="J174" s="140">
        <f t="shared" si="20"/>
        <v>0</v>
      </c>
      <c r="K174" s="141"/>
      <c r="L174" s="27"/>
      <c r="M174" s="142" t="s">
        <v>1</v>
      </c>
      <c r="N174" s="143" t="s">
        <v>33</v>
      </c>
      <c r="O174" s="144">
        <v>4.609</v>
      </c>
      <c r="P174" s="144">
        <f t="shared" si="21"/>
        <v>31.110749999999999</v>
      </c>
      <c r="Q174" s="144">
        <v>0</v>
      </c>
      <c r="R174" s="144">
        <f t="shared" si="22"/>
        <v>0</v>
      </c>
      <c r="S174" s="144">
        <v>2.2000000000000002</v>
      </c>
      <c r="T174" s="145">
        <f t="shared" si="23"/>
        <v>14.850000000000001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6" t="s">
        <v>123</v>
      </c>
      <c r="AT174" s="146" t="s">
        <v>120</v>
      </c>
      <c r="AU174" s="146" t="s">
        <v>124</v>
      </c>
      <c r="AY174" s="14" t="s">
        <v>118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4" t="s">
        <v>124</v>
      </c>
      <c r="BK174" s="147">
        <f t="shared" si="29"/>
        <v>0</v>
      </c>
      <c r="BL174" s="14" t="s">
        <v>123</v>
      </c>
      <c r="BM174" s="146" t="s">
        <v>425</v>
      </c>
    </row>
    <row r="175" spans="1:65" s="2" customFormat="1" ht="16.5" customHeight="1">
      <c r="A175" s="26"/>
      <c r="B175" s="134"/>
      <c r="C175" s="135" t="s">
        <v>426</v>
      </c>
      <c r="D175" s="135" t="s">
        <v>120</v>
      </c>
      <c r="E175" s="136"/>
      <c r="F175" s="137" t="s">
        <v>427</v>
      </c>
      <c r="G175" s="138" t="s">
        <v>265</v>
      </c>
      <c r="H175" s="139">
        <v>14.85</v>
      </c>
      <c r="I175" s="140"/>
      <c r="J175" s="140">
        <f t="shared" si="20"/>
        <v>0</v>
      </c>
      <c r="K175" s="141"/>
      <c r="L175" s="27"/>
      <c r="M175" s="142" t="s">
        <v>1</v>
      </c>
      <c r="N175" s="143" t="s">
        <v>33</v>
      </c>
      <c r="O175" s="144">
        <v>0.59799999999999998</v>
      </c>
      <c r="P175" s="144">
        <f t="shared" si="21"/>
        <v>8.8803000000000001</v>
      </c>
      <c r="Q175" s="144">
        <v>0</v>
      </c>
      <c r="R175" s="144">
        <f t="shared" si="22"/>
        <v>0</v>
      </c>
      <c r="S175" s="144">
        <v>0</v>
      </c>
      <c r="T175" s="145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6" t="s">
        <v>123</v>
      </c>
      <c r="AT175" s="146" t="s">
        <v>120</v>
      </c>
      <c r="AU175" s="146" t="s">
        <v>124</v>
      </c>
      <c r="AY175" s="14" t="s">
        <v>118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4" t="s">
        <v>124</v>
      </c>
      <c r="BK175" s="147">
        <f t="shared" si="29"/>
        <v>0</v>
      </c>
      <c r="BL175" s="14" t="s">
        <v>123</v>
      </c>
      <c r="BM175" s="146" t="s">
        <v>428</v>
      </c>
    </row>
    <row r="176" spans="1:65" s="2" customFormat="1" ht="21.75" customHeight="1">
      <c r="A176" s="26"/>
      <c r="B176" s="134"/>
      <c r="C176" s="135" t="s">
        <v>429</v>
      </c>
      <c r="D176" s="135" t="s">
        <v>120</v>
      </c>
      <c r="E176" s="136"/>
      <c r="F176" s="137" t="s">
        <v>430</v>
      </c>
      <c r="G176" s="138" t="s">
        <v>265</v>
      </c>
      <c r="H176" s="139">
        <v>14.85</v>
      </c>
      <c r="I176" s="140"/>
      <c r="J176" s="140">
        <f t="shared" si="20"/>
        <v>0</v>
      </c>
      <c r="K176" s="141"/>
      <c r="L176" s="27"/>
      <c r="M176" s="142" t="s">
        <v>1</v>
      </c>
      <c r="N176" s="143" t="s">
        <v>33</v>
      </c>
      <c r="O176" s="144">
        <v>7.0000000000000001E-3</v>
      </c>
      <c r="P176" s="144">
        <f t="shared" si="21"/>
        <v>0.10395</v>
      </c>
      <c r="Q176" s="144">
        <v>0</v>
      </c>
      <c r="R176" s="144">
        <f t="shared" si="22"/>
        <v>0</v>
      </c>
      <c r="S176" s="144">
        <v>0</v>
      </c>
      <c r="T176" s="145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6" t="s">
        <v>123</v>
      </c>
      <c r="AT176" s="146" t="s">
        <v>120</v>
      </c>
      <c r="AU176" s="146" t="s">
        <v>124</v>
      </c>
      <c r="AY176" s="14" t="s">
        <v>118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4" t="s">
        <v>124</v>
      </c>
      <c r="BK176" s="147">
        <f t="shared" si="29"/>
        <v>0</v>
      </c>
      <c r="BL176" s="14" t="s">
        <v>123</v>
      </c>
      <c r="BM176" s="146" t="s">
        <v>431</v>
      </c>
    </row>
    <row r="177" spans="1:65" s="2" customFormat="1" ht="21.75" customHeight="1">
      <c r="A177" s="26"/>
      <c r="B177" s="134"/>
      <c r="C177" s="135" t="s">
        <v>432</v>
      </c>
      <c r="D177" s="135" t="s">
        <v>120</v>
      </c>
      <c r="E177" s="136"/>
      <c r="F177" s="137" t="s">
        <v>433</v>
      </c>
      <c r="G177" s="138" t="s">
        <v>265</v>
      </c>
      <c r="H177" s="139">
        <v>14.85</v>
      </c>
      <c r="I177" s="140"/>
      <c r="J177" s="140">
        <f t="shared" si="20"/>
        <v>0</v>
      </c>
      <c r="K177" s="141"/>
      <c r="L177" s="27"/>
      <c r="M177" s="142" t="s">
        <v>1</v>
      </c>
      <c r="N177" s="143" t="s">
        <v>33</v>
      </c>
      <c r="O177" s="144">
        <v>0.89</v>
      </c>
      <c r="P177" s="144">
        <f t="shared" si="21"/>
        <v>13.2165</v>
      </c>
      <c r="Q177" s="144">
        <v>0</v>
      </c>
      <c r="R177" s="144">
        <f t="shared" si="22"/>
        <v>0</v>
      </c>
      <c r="S177" s="144">
        <v>0</v>
      </c>
      <c r="T177" s="145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6" t="s">
        <v>123</v>
      </c>
      <c r="AT177" s="146" t="s">
        <v>120</v>
      </c>
      <c r="AU177" s="146" t="s">
        <v>124</v>
      </c>
      <c r="AY177" s="14" t="s">
        <v>118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4" t="s">
        <v>124</v>
      </c>
      <c r="BK177" s="147">
        <f t="shared" si="29"/>
        <v>0</v>
      </c>
      <c r="BL177" s="14" t="s">
        <v>123</v>
      </c>
      <c r="BM177" s="146" t="s">
        <v>434</v>
      </c>
    </row>
    <row r="178" spans="1:65" s="12" customFormat="1" ht="22.9" customHeight="1">
      <c r="B178" s="122"/>
      <c r="D178" s="123" t="s">
        <v>66</v>
      </c>
      <c r="E178" s="132"/>
      <c r="F178" s="132" t="s">
        <v>263</v>
      </c>
      <c r="J178" s="133">
        <f>BK178</f>
        <v>0</v>
      </c>
      <c r="L178" s="122"/>
      <c r="M178" s="126"/>
      <c r="N178" s="127"/>
      <c r="O178" s="127"/>
      <c r="P178" s="128">
        <f>P179</f>
        <v>170.613876</v>
      </c>
      <c r="Q178" s="127"/>
      <c r="R178" s="128">
        <f>R179</f>
        <v>0</v>
      </c>
      <c r="S178" s="127"/>
      <c r="T178" s="129">
        <f>T179</f>
        <v>0</v>
      </c>
      <c r="AR178" s="123" t="s">
        <v>75</v>
      </c>
      <c r="AT178" s="130" t="s">
        <v>66</v>
      </c>
      <c r="AU178" s="130" t="s">
        <v>75</v>
      </c>
      <c r="AY178" s="123" t="s">
        <v>118</v>
      </c>
      <c r="BK178" s="131">
        <f>BK179</f>
        <v>0</v>
      </c>
    </row>
    <row r="179" spans="1:65" s="2" customFormat="1" ht="21.75" customHeight="1">
      <c r="A179" s="26"/>
      <c r="B179" s="134"/>
      <c r="C179" s="135" t="s">
        <v>435</v>
      </c>
      <c r="D179" s="135" t="s">
        <v>120</v>
      </c>
      <c r="E179" s="136"/>
      <c r="F179" s="137" t="s">
        <v>436</v>
      </c>
      <c r="G179" s="138" t="s">
        <v>265</v>
      </c>
      <c r="H179" s="139">
        <v>434.13200000000001</v>
      </c>
      <c r="I179" s="140"/>
      <c r="J179" s="140">
        <f>ROUND(I179*H179,2)</f>
        <v>0</v>
      </c>
      <c r="K179" s="141"/>
      <c r="L179" s="27"/>
      <c r="M179" s="158" t="s">
        <v>1</v>
      </c>
      <c r="N179" s="159" t="s">
        <v>33</v>
      </c>
      <c r="O179" s="160">
        <v>0.39300000000000002</v>
      </c>
      <c r="P179" s="160">
        <f>O179*H179</f>
        <v>170.613876</v>
      </c>
      <c r="Q179" s="160">
        <v>0</v>
      </c>
      <c r="R179" s="160">
        <f>Q179*H179</f>
        <v>0</v>
      </c>
      <c r="S179" s="160">
        <v>0</v>
      </c>
      <c r="T179" s="161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6" t="s">
        <v>123</v>
      </c>
      <c r="AT179" s="146" t="s">
        <v>120</v>
      </c>
      <c r="AU179" s="146" t="s">
        <v>124</v>
      </c>
      <c r="AY179" s="14" t="s">
        <v>118</v>
      </c>
      <c r="BE179" s="147">
        <f>IF(N179="základná",J179,0)</f>
        <v>0</v>
      </c>
      <c r="BF179" s="147">
        <f>IF(N179="znížená",J179,0)</f>
        <v>0</v>
      </c>
      <c r="BG179" s="147">
        <f>IF(N179="zákl. prenesená",J179,0)</f>
        <v>0</v>
      </c>
      <c r="BH179" s="147">
        <f>IF(N179="zníž. prenesená",J179,0)</f>
        <v>0</v>
      </c>
      <c r="BI179" s="147">
        <f>IF(N179="nulová",J179,0)</f>
        <v>0</v>
      </c>
      <c r="BJ179" s="14" t="s">
        <v>124</v>
      </c>
      <c r="BK179" s="147">
        <f>ROUND(I179*H179,2)</f>
        <v>0</v>
      </c>
      <c r="BL179" s="14" t="s">
        <v>123</v>
      </c>
      <c r="BM179" s="146" t="s">
        <v>437</v>
      </c>
    </row>
    <row r="180" spans="1:65" s="2" customFormat="1" ht="6.95" customHeight="1">
      <c r="A180" s="26"/>
      <c r="B180" s="41"/>
      <c r="C180" s="42"/>
      <c r="D180" s="42"/>
      <c r="E180" s="42"/>
      <c r="F180" s="42"/>
      <c r="G180" s="42"/>
      <c r="H180" s="42"/>
      <c r="I180" s="42"/>
      <c r="J180" s="42"/>
      <c r="K180" s="42"/>
      <c r="L180" s="27"/>
      <c r="M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</row>
  </sheetData>
  <autoFilter ref="C124:K179" xr:uid="{00000000-0009-0000-0000-000006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SO 01 - SO 01 Verejné osv...</vt:lpstr>
      <vt:lpstr>SO 03-1 - SO 03-1 Výstavb...</vt:lpstr>
      <vt:lpstr>SO 03-2 - SO 03-2 ODSTAVN...</vt:lpstr>
      <vt:lpstr>SO 04 - SO 04 Spevnená pl...</vt:lpstr>
      <vt:lpstr>SO 05 - SO 05 Výstavba ch...</vt:lpstr>
      <vt:lpstr>'Rekapitulácia stavby'!Názvy_tlače</vt:lpstr>
      <vt:lpstr>'SO 01 - SO 01 Verejné osv...'!Názvy_tlače</vt:lpstr>
      <vt:lpstr>'SO 03-1 - SO 03-1 Výstavb...'!Názvy_tlače</vt:lpstr>
      <vt:lpstr>'SO 03-2 - SO 03-2 ODSTAVN...'!Názvy_tlače</vt:lpstr>
      <vt:lpstr>'SO 04 - SO 04 Spevnená pl...'!Názvy_tlače</vt:lpstr>
      <vt:lpstr>'SO 05 - SO 05 Výstavba ch...'!Názvy_tlače</vt:lpstr>
      <vt:lpstr>'Rekapitulácia stavby'!Oblasť_tlače</vt:lpstr>
      <vt:lpstr>'SO 01 - SO 01 Verejné osv...'!Oblasť_tlače</vt:lpstr>
      <vt:lpstr>'SO 03-1 - SO 03-1 Výstavb...'!Oblasť_tlače</vt:lpstr>
      <vt:lpstr>'SO 03-2 - SO 03-2 ODSTAVN...'!Oblasť_tlače</vt:lpstr>
      <vt:lpstr>'SO 04 - SO 04 Spevnená pl...'!Oblasť_tlače</vt:lpstr>
      <vt:lpstr>'SO 05 - SO 05 Výstavba ch...'!Oblasť_tlače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Benka-Goč</dc:creator>
  <cp:lastModifiedBy>Július Fedáš</cp:lastModifiedBy>
  <dcterms:created xsi:type="dcterms:W3CDTF">2020-03-02T17:02:23Z</dcterms:created>
  <dcterms:modified xsi:type="dcterms:W3CDTF">2020-12-16T14:31:16Z</dcterms:modified>
</cp:coreProperties>
</file>